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905" windowHeight="14055"/>
  </bookViews>
  <sheets>
    <sheet name="Sheet1" sheetId="1" r:id="rId1"/>
  </sheets>
  <definedNames>
    <definedName name="_xlnm._FilterDatabase" localSheetId="0" hidden="1">Sheet1!$B$2:$N$415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<sst xmlns="http://schemas.openxmlformats.org/spreadsheetml/2006/main" count="834" uniqueCount="202">
  <si>
    <t>2025年度淮南市事业单位公开招聘工作人员专业测试成绩及总成绩（一）</t>
  </si>
  <si>
    <t>序号</t>
  </si>
  <si>
    <t>岗位代码</t>
  </si>
  <si>
    <t>准考证号</t>
  </si>
  <si>
    <t>笔试总成绩</t>
  </si>
  <si>
    <t>专业测试成绩</t>
  </si>
  <si>
    <t>总成绩</t>
  </si>
  <si>
    <t>备注</t>
  </si>
  <si>
    <t>76.2</t>
  </si>
  <si>
    <t xml:space="preserve"> </t>
  </si>
  <si>
    <t>77.2</t>
  </si>
  <si>
    <t>72.7</t>
  </si>
  <si>
    <t>77</t>
  </si>
  <si>
    <t>71.6</t>
  </si>
  <si>
    <t>70.8</t>
  </si>
  <si>
    <t>72.8</t>
  </si>
  <si>
    <t>74.1</t>
  </si>
  <si>
    <t>74.4</t>
  </si>
  <si>
    <t>73.6</t>
  </si>
  <si>
    <t>78.22</t>
  </si>
  <si>
    <t>77.34</t>
  </si>
  <si>
    <t>75.3</t>
  </si>
  <si>
    <t>72.82</t>
  </si>
  <si>
    <t>76.88</t>
  </si>
  <si>
    <t>74.18</t>
  </si>
  <si>
    <t>75.16</t>
  </si>
  <si>
    <t>59.24</t>
  </si>
  <si>
    <t>77.56</t>
  </si>
  <si>
    <t>77.1</t>
  </si>
  <si>
    <t>76.72</t>
  </si>
  <si>
    <t>80.8</t>
  </si>
  <si>
    <t>77.02</t>
  </si>
  <si>
    <t>76.46</t>
  </si>
  <si>
    <t>77.22</t>
  </si>
  <si>
    <t>76.6</t>
  </si>
  <si>
    <t>0</t>
  </si>
  <si>
    <t xml:space="preserve"> 专业测试缺考</t>
  </si>
  <si>
    <t>75.68</t>
  </si>
  <si>
    <t>76.4</t>
  </si>
  <si>
    <t>76.9</t>
  </si>
  <si>
    <t>76.8</t>
  </si>
  <si>
    <t>74.78</t>
  </si>
  <si>
    <t>73.36</t>
  </si>
  <si>
    <t>75</t>
  </si>
  <si>
    <t>73.92</t>
  </si>
  <si>
    <t>73.22</t>
  </si>
  <si>
    <t>77.7</t>
  </si>
  <si>
    <t>74.92</t>
  </si>
  <si>
    <t>74.3</t>
  </si>
  <si>
    <t>74.68</t>
  </si>
  <si>
    <t>72.48</t>
  </si>
  <si>
    <t>70.5</t>
  </si>
  <si>
    <t>74.6</t>
  </si>
  <si>
    <t>75.74</t>
  </si>
  <si>
    <t>71.42</t>
  </si>
  <si>
    <t>75.7</t>
  </si>
  <si>
    <t>75.6</t>
  </si>
  <si>
    <t>70.6</t>
  </si>
  <si>
    <t>75.28</t>
  </si>
  <si>
    <t>74.8</t>
  </si>
  <si>
    <t>74.2</t>
  </si>
  <si>
    <t>73.8</t>
  </si>
  <si>
    <t>76.3</t>
  </si>
  <si>
    <t>74.04</t>
  </si>
  <si>
    <t>73.2</t>
  </si>
  <si>
    <t>74.16</t>
  </si>
  <si>
    <t>77.26</t>
  </si>
  <si>
    <t>76.5</t>
  </si>
  <si>
    <t>79.4</t>
  </si>
  <si>
    <t>73</t>
  </si>
  <si>
    <t>75.8</t>
  </si>
  <si>
    <t>76.7</t>
  </si>
  <si>
    <t>75.18</t>
  </si>
  <si>
    <t>78.9</t>
  </si>
  <si>
    <t>76.42</t>
  </si>
  <si>
    <t>74</t>
  </si>
  <si>
    <t>76.48</t>
  </si>
  <si>
    <t>76.1</t>
  </si>
  <si>
    <t>75.72</t>
  </si>
  <si>
    <t>75.4</t>
  </si>
  <si>
    <t>77.6</t>
  </si>
  <si>
    <t>77.4</t>
  </si>
  <si>
    <t>71.4</t>
  </si>
  <si>
    <t>75.2</t>
  </si>
  <si>
    <t>64</t>
  </si>
  <si>
    <t>78.1</t>
  </si>
  <si>
    <t>75.1</t>
  </si>
  <si>
    <t>77.9</t>
  </si>
  <si>
    <t>74.9</t>
  </si>
  <si>
    <t>73.3</t>
  </si>
  <si>
    <t>74.7</t>
  </si>
  <si>
    <t>81.6</t>
  </si>
  <si>
    <t>78.4</t>
  </si>
  <si>
    <t>73.1</t>
  </si>
  <si>
    <t>68.76</t>
  </si>
  <si>
    <t>72.4</t>
  </si>
  <si>
    <t>72.6</t>
  </si>
  <si>
    <t>69.8</t>
  </si>
  <si>
    <t>77.64</t>
  </si>
  <si>
    <t>68.8</t>
  </si>
  <si>
    <t>77.8</t>
  </si>
  <si>
    <t>78.8</t>
  </si>
  <si>
    <t>69.6</t>
  </si>
  <si>
    <t>80.4</t>
  </si>
  <si>
    <t>78</t>
  </si>
  <si>
    <t>73.4</t>
  </si>
  <si>
    <t>66</t>
  </si>
  <si>
    <t>73.9</t>
  </si>
  <si>
    <t>73.7</t>
  </si>
  <si>
    <t>64.4</t>
  </si>
  <si>
    <t>77.46</t>
  </si>
  <si>
    <t>78.88</t>
  </si>
  <si>
    <t>78.7</t>
  </si>
  <si>
    <t>78.38</t>
  </si>
  <si>
    <t>78.5</t>
  </si>
  <si>
    <t>76.86</t>
  </si>
  <si>
    <t>77.5</t>
  </si>
  <si>
    <t>78.08</t>
  </si>
  <si>
    <t>77.96</t>
  </si>
  <si>
    <t>73.5</t>
  </si>
  <si>
    <t>80</t>
  </si>
  <si>
    <t>75.5</t>
  </si>
  <si>
    <t>78.86</t>
  </si>
  <si>
    <t>75.9</t>
  </si>
  <si>
    <t>77.04</t>
  </si>
  <si>
    <t>75.78</t>
  </si>
  <si>
    <t>76.82</t>
  </si>
  <si>
    <t>75.14</t>
  </si>
  <si>
    <t>78.32</t>
  </si>
  <si>
    <t>76.84</t>
  </si>
  <si>
    <t>79.2</t>
  </si>
  <si>
    <t>79.64</t>
  </si>
  <si>
    <t>72.76</t>
  </si>
  <si>
    <t>78.82</t>
  </si>
  <si>
    <t>81.28</t>
  </si>
  <si>
    <t>79.98</t>
  </si>
  <si>
    <t>80.78</t>
  </si>
  <si>
    <t>78.46</t>
  </si>
  <si>
    <t>77.68</t>
  </si>
  <si>
    <t>79.52</t>
  </si>
  <si>
    <t>81.16</t>
  </si>
  <si>
    <t>79.66</t>
  </si>
  <si>
    <t>78.78</t>
  </si>
  <si>
    <t>78.56</t>
  </si>
  <si>
    <t>79.7</t>
  </si>
  <si>
    <t>76.02</t>
  </si>
  <si>
    <t>78.94</t>
  </si>
  <si>
    <t>76.24</t>
  </si>
  <si>
    <t>81.4</t>
  </si>
  <si>
    <t>72.1</t>
  </si>
  <si>
    <t>72</t>
  </si>
  <si>
    <t>77.3</t>
  </si>
  <si>
    <t>76.62</t>
  </si>
  <si>
    <t>75.64</t>
  </si>
  <si>
    <t>71.9</t>
  </si>
  <si>
    <t>57.8</t>
  </si>
  <si>
    <t>67.4</t>
  </si>
  <si>
    <t>76.96</t>
  </si>
  <si>
    <t>78.96</t>
  </si>
  <si>
    <t>65.86</t>
  </si>
  <si>
    <t>76.64</t>
  </si>
  <si>
    <t>77.58</t>
  </si>
  <si>
    <t>77.14</t>
  </si>
  <si>
    <t>74.66</t>
  </si>
  <si>
    <t>62.4</t>
  </si>
  <si>
    <t>73.46</t>
  </si>
  <si>
    <t>71.8</t>
  </si>
  <si>
    <t>76.26</t>
  </si>
  <si>
    <t>71.68</t>
  </si>
  <si>
    <t>75.26</t>
  </si>
  <si>
    <t>76.32</t>
  </si>
  <si>
    <t>74.94</t>
  </si>
  <si>
    <t>83.16</t>
  </si>
  <si>
    <t>76.98</t>
  </si>
  <si>
    <t>78.52</t>
  </si>
  <si>
    <t>79.8</t>
  </si>
  <si>
    <t>77.94</t>
  </si>
  <si>
    <t>77.24</t>
  </si>
  <si>
    <t>79.78</t>
  </si>
  <si>
    <t>81</t>
  </si>
  <si>
    <t>77.74</t>
  </si>
  <si>
    <t>79.36</t>
  </si>
  <si>
    <t>76.18</t>
  </si>
  <si>
    <t>70.4</t>
  </si>
  <si>
    <t>73.86</t>
  </si>
  <si>
    <t>77.98</t>
  </si>
  <si>
    <t>76.22</t>
  </si>
  <si>
    <t>77.48</t>
  </si>
  <si>
    <t>78.2</t>
  </si>
  <si>
    <t>72.2</t>
  </si>
  <si>
    <t>15.2</t>
  </si>
  <si>
    <t xml:space="preserve"> 专业测试弃考</t>
  </si>
  <si>
    <t>77.86</t>
  </si>
  <si>
    <t>75.32</t>
  </si>
  <si>
    <t>75.44</t>
  </si>
  <si>
    <t>77.36</t>
  </si>
  <si>
    <t>77.28</t>
  </si>
  <si>
    <t>75.22</t>
  </si>
  <si>
    <t>80.3</t>
  </si>
  <si>
    <t>76.68</t>
  </si>
  <si>
    <t>71</t>
  </si>
  <si>
    <t>72.66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</si>
</sst>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5"/>
  <sheetViews>
    <sheetView tabSelected="1" topLeftCell="B1" workbookViewId="0">
      <selection activeCell="G23" sqref="G23"/>
    </sheetView>
  </sheetViews>
  <sheetFormatPr defaultColWidth="8.725" defaultRowHeight="13.5" outlineLevelCol="6"/>
  <cols>
    <col min="1" max="1" width="6.625" style="1" customWidth="1"/>
    <col min="2" max="2" width="14.375" style="1" customWidth="1"/>
    <col min="3" max="3" width="18.1833333333333" style="1" customWidth="1"/>
    <col min="4" max="4" width="12.5" style="1" customWidth="1"/>
    <col min="5" max="5" width="13.875" style="1" customWidth="1"/>
    <col min="6" max="6" width="14.625" style="2" customWidth="1"/>
    <col min="7" max="7" width="21.25" style="1" customWidth="1"/>
  </cols>
  <sheetData>
    <row r="1" ht="18.75" spans="1:7">
      <c r="A1" s="3" t="s">
        <v>0</v>
      </c>
      <c r="B1" s="3"/>
      <c r="C1" s="3"/>
      <c r="D1" s="3"/>
      <c r="E1" s="3"/>
      <c r="F1" s="4"/>
      <c r="G1" s="3"/>
    </row>
    <row r="2" ht="14.25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</row>
    <row r="3" ht="14.25" spans="1:7">
      <c r="A3" s="5">
        <v>1</v>
      </c>
      <c r="B3" s="6" t="str">
        <f>"0701001"</f>
        <v>0701001</v>
      </c>
      <c r="C3" s="6" t="str">
        <f>"1134070100205"</f>
        <v>1134070100205</v>
      </c>
      <c r="D3" s="6">
        <v>229</v>
      </c>
      <c r="E3" s="7" t="s">
        <v>8</v>
      </c>
      <c r="F3" s="8">
        <f>D3/3*0.5+E3*0.5</f>
        <v>76.2666666666667</v>
      </c>
      <c r="G3" s="7" t="s">
        <v>9</v>
      </c>
    </row>
    <row r="4" ht="14.25" spans="1:7">
      <c r="A4" s="5">
        <v>2</v>
      </c>
      <c r="B4" s="6" t="str">
        <f>"0701001"</f>
        <v>0701001</v>
      </c>
      <c r="C4" s="6" t="str">
        <f>"1134070100126"</f>
        <v>1134070100126</v>
      </c>
      <c r="D4" s="6">
        <v>216</v>
      </c>
      <c r="E4" s="7" t="s">
        <v>10</v>
      </c>
      <c r="F4" s="8">
        <f t="shared" ref="F4:F67" si="0">D4/3*0.5+E4*0.5</f>
        <v>74.6</v>
      </c>
      <c r="G4" s="7" t="s">
        <v>9</v>
      </c>
    </row>
    <row r="5" ht="14.25" spans="1:7">
      <c r="A5" s="5">
        <v>3</v>
      </c>
      <c r="B5" s="6" t="str">
        <f>"0701001"</f>
        <v>0701001</v>
      </c>
      <c r="C5" s="6" t="str">
        <f>"1134070100115"</f>
        <v>1134070100115</v>
      </c>
      <c r="D5" s="6">
        <v>216</v>
      </c>
      <c r="E5" s="7" t="s">
        <v>11</v>
      </c>
      <c r="F5" s="8">
        <f t="shared" si="0"/>
        <v>72.35</v>
      </c>
      <c r="G5" s="7" t="s">
        <v>9</v>
      </c>
    </row>
    <row r="6" ht="14.25" spans="1:7">
      <c r="A6" s="5">
        <v>4</v>
      </c>
      <c r="B6" s="6" t="str">
        <f t="shared" ref="B6:B8" si="1">"0701002"</f>
        <v>0701002</v>
      </c>
      <c r="C6" s="6" t="str">
        <f>"3134070800111"</f>
        <v>3134070800111</v>
      </c>
      <c r="D6" s="6">
        <v>194.5</v>
      </c>
      <c r="E6" s="7" t="s">
        <v>12</v>
      </c>
      <c r="F6" s="8">
        <f t="shared" si="0"/>
        <v>70.9166666666667</v>
      </c>
      <c r="G6" s="7" t="s">
        <v>9</v>
      </c>
    </row>
    <row r="7" ht="14.25" spans="1:7">
      <c r="A7" s="5">
        <v>5</v>
      </c>
      <c r="B7" s="6" t="str">
        <f t="shared" si="1"/>
        <v>0701002</v>
      </c>
      <c r="C7" s="6" t="str">
        <f>"3134070800201"</f>
        <v>3134070800201</v>
      </c>
      <c r="D7" s="6">
        <v>189</v>
      </c>
      <c r="E7" s="7" t="s">
        <v>13</v>
      </c>
      <c r="F7" s="8">
        <f t="shared" si="0"/>
        <v>67.3</v>
      </c>
      <c r="G7" s="7" t="s">
        <v>9</v>
      </c>
    </row>
    <row r="8" ht="14.25" spans="1:7">
      <c r="A8" s="5">
        <v>6</v>
      </c>
      <c r="B8" s="6" t="str">
        <f t="shared" si="1"/>
        <v>0701002</v>
      </c>
      <c r="C8" s="6" t="str">
        <f>"3134070800124"</f>
        <v>3134070800124</v>
      </c>
      <c r="D8" s="6">
        <v>190.5</v>
      </c>
      <c r="E8" s="7" t="s">
        <v>14</v>
      </c>
      <c r="F8" s="8">
        <f t="shared" si="0"/>
        <v>67.15</v>
      </c>
      <c r="G8" s="7" t="s">
        <v>9</v>
      </c>
    </row>
    <row r="9" ht="14.25" spans="1:7">
      <c r="A9" s="5">
        <v>7</v>
      </c>
      <c r="B9" s="6" t="str">
        <f t="shared" ref="B9:B11" si="2">"0701003"</f>
        <v>0701003</v>
      </c>
      <c r="C9" s="6" t="str">
        <f>"3134070800225"</f>
        <v>3134070800225</v>
      </c>
      <c r="D9" s="6">
        <v>219.5</v>
      </c>
      <c r="E9" s="7" t="s">
        <v>15</v>
      </c>
      <c r="F9" s="8">
        <f t="shared" si="0"/>
        <v>72.9833333333333</v>
      </c>
      <c r="G9" s="7" t="s">
        <v>9</v>
      </c>
    </row>
    <row r="10" ht="14.25" spans="1:7">
      <c r="A10" s="5">
        <v>8</v>
      </c>
      <c r="B10" s="6" t="str">
        <f t="shared" si="2"/>
        <v>0701003</v>
      </c>
      <c r="C10" s="6" t="str">
        <f>"3134070800312"</f>
        <v>3134070800312</v>
      </c>
      <c r="D10" s="6">
        <v>206.5</v>
      </c>
      <c r="E10" s="7" t="s">
        <v>16</v>
      </c>
      <c r="F10" s="8">
        <f t="shared" si="0"/>
        <v>71.4666666666667</v>
      </c>
      <c r="G10" s="7" t="s">
        <v>9</v>
      </c>
    </row>
    <row r="11" ht="14.25" spans="1:7">
      <c r="A11" s="5">
        <v>9</v>
      </c>
      <c r="B11" s="6" t="str">
        <f t="shared" si="2"/>
        <v>0701003</v>
      </c>
      <c r="C11" s="6" t="str">
        <f>"3134070800213"</f>
        <v>3134070800213</v>
      </c>
      <c r="D11" s="6">
        <v>200.5</v>
      </c>
      <c r="E11" s="7" t="s">
        <v>17</v>
      </c>
      <c r="F11" s="8">
        <f t="shared" si="0"/>
        <v>70.6166666666667</v>
      </c>
      <c r="G11" s="7" t="s">
        <v>9</v>
      </c>
    </row>
    <row r="12" ht="14.25" spans="1:7">
      <c r="A12" s="5">
        <v>10</v>
      </c>
      <c r="B12" s="6" t="str">
        <f t="shared" ref="B12:B17" si="3">"0701004"</f>
        <v>0701004</v>
      </c>
      <c r="C12" s="6" t="str">
        <f>"3134070800410"</f>
        <v>3134070800410</v>
      </c>
      <c r="D12" s="6">
        <v>216</v>
      </c>
      <c r="E12" s="7" t="s">
        <v>18</v>
      </c>
      <c r="F12" s="8">
        <f t="shared" si="0"/>
        <v>72.8</v>
      </c>
      <c r="G12" s="7" t="s">
        <v>9</v>
      </c>
    </row>
    <row r="13" ht="14.25" spans="1:7">
      <c r="A13" s="5">
        <v>11</v>
      </c>
      <c r="B13" s="6" t="str">
        <f t="shared" si="3"/>
        <v>0701004</v>
      </c>
      <c r="C13" s="6" t="str">
        <f>"3134070800504"</f>
        <v>3134070800504</v>
      </c>
      <c r="D13" s="6">
        <v>202</v>
      </c>
      <c r="E13" s="7" t="s">
        <v>19</v>
      </c>
      <c r="F13" s="8">
        <f t="shared" si="0"/>
        <v>72.7766666666667</v>
      </c>
      <c r="G13" s="7" t="s">
        <v>9</v>
      </c>
    </row>
    <row r="14" ht="14.25" spans="1:7">
      <c r="A14" s="5">
        <v>12</v>
      </c>
      <c r="B14" s="6" t="str">
        <f t="shared" si="3"/>
        <v>0701004</v>
      </c>
      <c r="C14" s="6" t="str">
        <f>"3134070800529"</f>
        <v>3134070800529</v>
      </c>
      <c r="D14" s="6">
        <v>198.5</v>
      </c>
      <c r="E14" s="7" t="s">
        <v>19</v>
      </c>
      <c r="F14" s="8">
        <f t="shared" si="0"/>
        <v>72.1933333333333</v>
      </c>
      <c r="G14" s="7" t="s">
        <v>9</v>
      </c>
    </row>
    <row r="15" ht="14.25" spans="1:7">
      <c r="A15" s="5">
        <v>13</v>
      </c>
      <c r="B15" s="6" t="str">
        <f t="shared" si="3"/>
        <v>0701004</v>
      </c>
      <c r="C15" s="6" t="str">
        <f>"3134070800405"</f>
        <v>3134070800405</v>
      </c>
      <c r="D15" s="6">
        <v>192</v>
      </c>
      <c r="E15" s="7" t="s">
        <v>20</v>
      </c>
      <c r="F15" s="8">
        <f t="shared" si="0"/>
        <v>70.67</v>
      </c>
      <c r="G15" s="7" t="s">
        <v>9</v>
      </c>
    </row>
    <row r="16" ht="14.25" spans="1:7">
      <c r="A16" s="5">
        <v>14</v>
      </c>
      <c r="B16" s="6" t="str">
        <f t="shared" si="3"/>
        <v>0701004</v>
      </c>
      <c r="C16" s="6" t="str">
        <f>"3134070800605"</f>
        <v>3134070800605</v>
      </c>
      <c r="D16" s="6">
        <v>196</v>
      </c>
      <c r="E16" s="7" t="s">
        <v>21</v>
      </c>
      <c r="F16" s="8">
        <f t="shared" si="0"/>
        <v>70.3166666666667</v>
      </c>
      <c r="G16" s="7" t="s">
        <v>9</v>
      </c>
    </row>
    <row r="17" ht="14.25" spans="1:7">
      <c r="A17" s="5">
        <v>15</v>
      </c>
      <c r="B17" s="6" t="str">
        <f t="shared" si="3"/>
        <v>0701004</v>
      </c>
      <c r="C17" s="6" t="str">
        <f>"3134070800501"</f>
        <v>3134070800501</v>
      </c>
      <c r="D17" s="6">
        <v>198</v>
      </c>
      <c r="E17" s="7" t="s">
        <v>22</v>
      </c>
      <c r="F17" s="8">
        <f t="shared" si="0"/>
        <v>69.41</v>
      </c>
      <c r="G17" s="7" t="s">
        <v>9</v>
      </c>
    </row>
    <row r="18" ht="14.25" spans="1:7">
      <c r="A18" s="5">
        <v>16</v>
      </c>
      <c r="B18" s="6" t="str">
        <f t="shared" ref="B18:B21" si="4">"0701005"</f>
        <v>0701005</v>
      </c>
      <c r="C18" s="6" t="str">
        <f>"1134070100320"</f>
        <v>1134070100320</v>
      </c>
      <c r="D18" s="6">
        <v>213</v>
      </c>
      <c r="E18" s="7" t="s">
        <v>23</v>
      </c>
      <c r="F18" s="8">
        <f t="shared" si="0"/>
        <v>73.94</v>
      </c>
      <c r="G18" s="7" t="s">
        <v>9</v>
      </c>
    </row>
    <row r="19" ht="14.25" spans="1:7">
      <c r="A19" s="5">
        <v>17</v>
      </c>
      <c r="B19" s="6" t="str">
        <f t="shared" si="4"/>
        <v>0701005</v>
      </c>
      <c r="C19" s="6" t="str">
        <f>"1134070100305"</f>
        <v>1134070100305</v>
      </c>
      <c r="D19" s="6">
        <v>193.5</v>
      </c>
      <c r="E19" s="7" t="s">
        <v>24</v>
      </c>
      <c r="F19" s="8">
        <f t="shared" si="0"/>
        <v>69.34</v>
      </c>
      <c r="G19" s="7" t="s">
        <v>9</v>
      </c>
    </row>
    <row r="20" ht="14.25" spans="1:7">
      <c r="A20" s="5">
        <v>18</v>
      </c>
      <c r="B20" s="6" t="str">
        <f t="shared" si="4"/>
        <v>0701005</v>
      </c>
      <c r="C20" s="6" t="str">
        <f>"1134070100306"</f>
        <v>1134070100306</v>
      </c>
      <c r="D20" s="6">
        <v>189</v>
      </c>
      <c r="E20" s="7" t="s">
        <v>25</v>
      </c>
      <c r="F20" s="8">
        <f t="shared" si="0"/>
        <v>69.08</v>
      </c>
      <c r="G20" s="7" t="s">
        <v>9</v>
      </c>
    </row>
    <row r="21" ht="14.25" spans="1:7">
      <c r="A21" s="5">
        <v>19</v>
      </c>
      <c r="B21" s="6" t="str">
        <f t="shared" si="4"/>
        <v>0701005</v>
      </c>
      <c r="C21" s="6" t="str">
        <f>"1134070100314"</f>
        <v>1134070100314</v>
      </c>
      <c r="D21" s="6">
        <v>189</v>
      </c>
      <c r="E21" s="7" t="s">
        <v>26</v>
      </c>
      <c r="F21" s="8">
        <f t="shared" si="0"/>
        <v>61.12</v>
      </c>
      <c r="G21" s="7" t="s">
        <v>9</v>
      </c>
    </row>
    <row r="22" ht="14.25" spans="1:7">
      <c r="A22" s="5">
        <v>20</v>
      </c>
      <c r="B22" s="6" t="str">
        <f t="shared" ref="B22:B24" si="5">"0701006"</f>
        <v>0701006</v>
      </c>
      <c r="C22" s="6" t="str">
        <f>"1134070100324"</f>
        <v>1134070100324</v>
      </c>
      <c r="D22" s="6">
        <v>218</v>
      </c>
      <c r="E22" s="7" t="s">
        <v>27</v>
      </c>
      <c r="F22" s="8">
        <f t="shared" si="0"/>
        <v>75.1133333333333</v>
      </c>
      <c r="G22" s="7" t="s">
        <v>9</v>
      </c>
    </row>
    <row r="23" ht="14.25" spans="1:7">
      <c r="A23" s="5">
        <v>21</v>
      </c>
      <c r="B23" s="6" t="str">
        <f t="shared" si="5"/>
        <v>0701006</v>
      </c>
      <c r="C23" s="6" t="str">
        <f>"1134070100405"</f>
        <v>1134070100405</v>
      </c>
      <c r="D23" s="6">
        <v>207</v>
      </c>
      <c r="E23" s="7" t="s">
        <v>28</v>
      </c>
      <c r="F23" s="8">
        <f t="shared" si="0"/>
        <v>73.05</v>
      </c>
      <c r="G23" s="7" t="s">
        <v>9</v>
      </c>
    </row>
    <row r="24" ht="14.25" spans="1:7">
      <c r="A24" s="5">
        <v>22</v>
      </c>
      <c r="B24" s="6" t="str">
        <f t="shared" si="5"/>
        <v>0701006</v>
      </c>
      <c r="C24" s="6" t="str">
        <f>"1134070100413"</f>
        <v>1134070100413</v>
      </c>
      <c r="D24" s="6">
        <v>206.5</v>
      </c>
      <c r="E24" s="7" t="s">
        <v>29</v>
      </c>
      <c r="F24" s="8">
        <f t="shared" si="0"/>
        <v>72.7766666666667</v>
      </c>
      <c r="G24" s="7" t="s">
        <v>9</v>
      </c>
    </row>
    <row r="25" ht="14.25" spans="1:7">
      <c r="A25" s="5">
        <v>23</v>
      </c>
      <c r="B25" s="6" t="str">
        <f t="shared" ref="B25:B27" si="6">"0701007"</f>
        <v>0701007</v>
      </c>
      <c r="C25" s="6" t="str">
        <f>"1134070100613"</f>
        <v>1134070100613</v>
      </c>
      <c r="D25" s="6">
        <v>219</v>
      </c>
      <c r="E25" s="7" t="s">
        <v>30</v>
      </c>
      <c r="F25" s="8">
        <f t="shared" si="0"/>
        <v>76.9</v>
      </c>
      <c r="G25" s="7" t="s">
        <v>9</v>
      </c>
    </row>
    <row r="26" ht="14.25" spans="1:7">
      <c r="A26" s="5">
        <v>24</v>
      </c>
      <c r="B26" s="6" t="str">
        <f t="shared" si="6"/>
        <v>0701007</v>
      </c>
      <c r="C26" s="6" t="str">
        <f>"1134070100627"</f>
        <v>1134070100627</v>
      </c>
      <c r="D26" s="6">
        <v>216</v>
      </c>
      <c r="E26" s="7" t="s">
        <v>31</v>
      </c>
      <c r="F26" s="8">
        <f t="shared" si="0"/>
        <v>74.51</v>
      </c>
      <c r="G26" s="7" t="s">
        <v>9</v>
      </c>
    </row>
    <row r="27" ht="14.25" spans="1:7">
      <c r="A27" s="5">
        <v>25</v>
      </c>
      <c r="B27" s="6" t="str">
        <f t="shared" si="6"/>
        <v>0701007</v>
      </c>
      <c r="C27" s="6" t="str">
        <f>"1134070100523"</f>
        <v>1134070100523</v>
      </c>
      <c r="D27" s="6">
        <v>214</v>
      </c>
      <c r="E27" s="7" t="s">
        <v>32</v>
      </c>
      <c r="F27" s="8">
        <f t="shared" si="0"/>
        <v>73.8966666666667</v>
      </c>
      <c r="G27" s="7" t="s">
        <v>9</v>
      </c>
    </row>
    <row r="28" ht="14.25" spans="1:7">
      <c r="A28" s="5">
        <v>26</v>
      </c>
      <c r="B28" s="6" t="str">
        <f t="shared" ref="B28:B30" si="7">"0701008"</f>
        <v>0701008</v>
      </c>
      <c r="C28" s="6" t="str">
        <f>"2134070600107"</f>
        <v>2134070600107</v>
      </c>
      <c r="D28" s="6">
        <v>254.5</v>
      </c>
      <c r="E28" s="7" t="s">
        <v>33</v>
      </c>
      <c r="F28" s="8">
        <f t="shared" si="0"/>
        <v>81.0266666666667</v>
      </c>
      <c r="G28" s="7" t="s">
        <v>9</v>
      </c>
    </row>
    <row r="29" ht="14.25" spans="1:7">
      <c r="A29" s="5">
        <v>27</v>
      </c>
      <c r="B29" s="6" t="str">
        <f t="shared" si="7"/>
        <v>0701008</v>
      </c>
      <c r="C29" s="6" t="str">
        <f>"2134070600105"</f>
        <v>2134070600105</v>
      </c>
      <c r="D29" s="6">
        <v>223.5</v>
      </c>
      <c r="E29" s="7" t="s">
        <v>34</v>
      </c>
      <c r="F29" s="8">
        <f t="shared" si="0"/>
        <v>75.55</v>
      </c>
      <c r="G29" s="7" t="s">
        <v>9</v>
      </c>
    </row>
    <row r="30" ht="14.25" spans="1:7">
      <c r="A30" s="5">
        <v>28</v>
      </c>
      <c r="B30" s="6" t="str">
        <f t="shared" si="7"/>
        <v>0701008</v>
      </c>
      <c r="C30" s="6" t="str">
        <f>"2134070600201"</f>
        <v>2134070600201</v>
      </c>
      <c r="D30" s="6">
        <v>221.5</v>
      </c>
      <c r="E30" s="7" t="s">
        <v>35</v>
      </c>
      <c r="F30" s="8">
        <f t="shared" si="0"/>
        <v>36.9166666666667</v>
      </c>
      <c r="G30" s="7" t="s">
        <v>36</v>
      </c>
    </row>
    <row r="31" ht="14.25" spans="1:7">
      <c r="A31" s="5">
        <v>29</v>
      </c>
      <c r="B31" s="6" t="str">
        <f t="shared" ref="B31:B33" si="8">"0701009"</f>
        <v>0701009</v>
      </c>
      <c r="C31" s="6" t="str">
        <f>"2134070600207"</f>
        <v>2134070600207</v>
      </c>
      <c r="D31" s="6">
        <v>212.5</v>
      </c>
      <c r="E31" s="7" t="s">
        <v>37</v>
      </c>
      <c r="F31" s="8">
        <f t="shared" si="0"/>
        <v>73.2566666666667</v>
      </c>
      <c r="G31" s="7" t="s">
        <v>9</v>
      </c>
    </row>
    <row r="32" ht="14.25" spans="1:7">
      <c r="A32" s="5">
        <v>30</v>
      </c>
      <c r="B32" s="6" t="str">
        <f t="shared" si="8"/>
        <v>0701009</v>
      </c>
      <c r="C32" s="6" t="str">
        <f>"2134070600218"</f>
        <v>2134070600218</v>
      </c>
      <c r="D32" s="6">
        <v>208.5</v>
      </c>
      <c r="E32" s="7" t="s">
        <v>38</v>
      </c>
      <c r="F32" s="8">
        <f t="shared" si="0"/>
        <v>72.95</v>
      </c>
      <c r="G32" s="7" t="s">
        <v>9</v>
      </c>
    </row>
    <row r="33" ht="14.25" spans="1:7">
      <c r="A33" s="5">
        <v>31</v>
      </c>
      <c r="B33" s="6" t="str">
        <f t="shared" si="8"/>
        <v>0701009</v>
      </c>
      <c r="C33" s="6" t="str">
        <f>"2134070600305"</f>
        <v>2134070600305</v>
      </c>
      <c r="D33" s="6">
        <v>204.5</v>
      </c>
      <c r="E33" s="7" t="s">
        <v>39</v>
      </c>
      <c r="F33" s="8">
        <f t="shared" si="0"/>
        <v>72.5333333333333</v>
      </c>
      <c r="G33" s="7" t="s">
        <v>9</v>
      </c>
    </row>
    <row r="34" ht="14.25" spans="1:7">
      <c r="A34" s="5">
        <v>32</v>
      </c>
      <c r="B34" s="6" t="str">
        <f t="shared" ref="B34:B36" si="9">"0701010"</f>
        <v>0701010</v>
      </c>
      <c r="C34" s="6" t="str">
        <f>"3134070800626"</f>
        <v>3134070800626</v>
      </c>
      <c r="D34" s="6">
        <v>194</v>
      </c>
      <c r="E34" s="7" t="s">
        <v>40</v>
      </c>
      <c r="F34" s="8">
        <f t="shared" si="0"/>
        <v>70.7333333333333</v>
      </c>
      <c r="G34" s="7" t="s">
        <v>9</v>
      </c>
    </row>
    <row r="35" ht="14.25" spans="1:7">
      <c r="A35" s="5">
        <v>33</v>
      </c>
      <c r="B35" s="6" t="str">
        <f t="shared" si="9"/>
        <v>0701010</v>
      </c>
      <c r="C35" s="6" t="str">
        <f>"3134070800704"</f>
        <v>3134070800704</v>
      </c>
      <c r="D35" s="6">
        <v>192</v>
      </c>
      <c r="E35" s="7" t="s">
        <v>41</v>
      </c>
      <c r="F35" s="8">
        <f t="shared" si="0"/>
        <v>69.39</v>
      </c>
      <c r="G35" s="7" t="s">
        <v>9</v>
      </c>
    </row>
    <row r="36" ht="14.25" spans="1:7">
      <c r="A36" s="5">
        <v>34</v>
      </c>
      <c r="B36" s="6" t="str">
        <f t="shared" si="9"/>
        <v>0701010</v>
      </c>
      <c r="C36" s="6" t="str">
        <f>"3134070800706"</f>
        <v>3134070800706</v>
      </c>
      <c r="D36" s="6">
        <v>190</v>
      </c>
      <c r="E36" s="7" t="s">
        <v>42</v>
      </c>
      <c r="F36" s="8">
        <f t="shared" si="0"/>
        <v>68.3466666666667</v>
      </c>
      <c r="G36" s="7" t="s">
        <v>9</v>
      </c>
    </row>
    <row r="37" ht="14.25" spans="1:7">
      <c r="A37" s="5">
        <v>35</v>
      </c>
      <c r="B37" s="6" t="str">
        <f t="shared" ref="B37:B39" si="10">"0701011"</f>
        <v>0701011</v>
      </c>
      <c r="C37" s="6" t="str">
        <f>"3134070800724"</f>
        <v>3134070800724</v>
      </c>
      <c r="D37" s="6">
        <v>205.5</v>
      </c>
      <c r="E37" s="7" t="s">
        <v>43</v>
      </c>
      <c r="F37" s="8">
        <f t="shared" si="0"/>
        <v>71.75</v>
      </c>
      <c r="G37" s="7" t="s">
        <v>9</v>
      </c>
    </row>
    <row r="38" ht="14.25" spans="1:7">
      <c r="A38" s="5">
        <v>36</v>
      </c>
      <c r="B38" s="6" t="str">
        <f t="shared" si="10"/>
        <v>0701011</v>
      </c>
      <c r="C38" s="6" t="str">
        <f>"3134070800721"</f>
        <v>3134070800721</v>
      </c>
      <c r="D38" s="6">
        <v>190</v>
      </c>
      <c r="E38" s="7" t="s">
        <v>44</v>
      </c>
      <c r="F38" s="8">
        <f t="shared" si="0"/>
        <v>68.6266666666667</v>
      </c>
      <c r="G38" s="7" t="s">
        <v>9</v>
      </c>
    </row>
    <row r="39" ht="14.25" spans="1:7">
      <c r="A39" s="5">
        <v>37</v>
      </c>
      <c r="B39" s="6" t="str">
        <f t="shared" si="10"/>
        <v>0701011</v>
      </c>
      <c r="C39" s="6" t="str">
        <f>"3134070800725"</f>
        <v>3134070800725</v>
      </c>
      <c r="D39" s="6">
        <v>188</v>
      </c>
      <c r="E39" s="7" t="s">
        <v>45</v>
      </c>
      <c r="F39" s="8">
        <f t="shared" si="0"/>
        <v>67.9433333333333</v>
      </c>
      <c r="G39" s="7" t="s">
        <v>9</v>
      </c>
    </row>
    <row r="40" ht="14.25" spans="1:7">
      <c r="A40" s="5">
        <v>38</v>
      </c>
      <c r="B40" s="6" t="str">
        <f t="shared" ref="B40:B42" si="11">"0701014"</f>
        <v>0701014</v>
      </c>
      <c r="C40" s="6" t="str">
        <f>"3134070801002"</f>
        <v>3134070801002</v>
      </c>
      <c r="D40" s="6">
        <v>193.5</v>
      </c>
      <c r="E40" s="7" t="s">
        <v>15</v>
      </c>
      <c r="F40" s="8">
        <f t="shared" si="0"/>
        <v>68.65</v>
      </c>
      <c r="G40" s="7" t="s">
        <v>9</v>
      </c>
    </row>
    <row r="41" ht="14.25" spans="1:7">
      <c r="A41" s="5">
        <v>39</v>
      </c>
      <c r="B41" s="6" t="str">
        <f t="shared" si="11"/>
        <v>0701014</v>
      </c>
      <c r="C41" s="6" t="str">
        <f>"3134070800820"</f>
        <v>3134070800820</v>
      </c>
      <c r="D41" s="6">
        <v>199.5</v>
      </c>
      <c r="E41" s="7" t="s">
        <v>35</v>
      </c>
      <c r="F41" s="8">
        <f t="shared" si="0"/>
        <v>33.25</v>
      </c>
      <c r="G41" s="7" t="s">
        <v>36</v>
      </c>
    </row>
    <row r="42" ht="14.25" spans="1:7">
      <c r="A42" s="5">
        <v>40</v>
      </c>
      <c r="B42" s="6" t="str">
        <f t="shared" si="11"/>
        <v>0701014</v>
      </c>
      <c r="C42" s="6" t="str">
        <f>"3134070800917"</f>
        <v>3134070800917</v>
      </c>
      <c r="D42" s="6">
        <v>189</v>
      </c>
      <c r="E42" s="7" t="s">
        <v>35</v>
      </c>
      <c r="F42" s="8">
        <f t="shared" si="0"/>
        <v>31.5</v>
      </c>
      <c r="G42" s="7" t="s">
        <v>36</v>
      </c>
    </row>
    <row r="43" ht="14.25" spans="1:7">
      <c r="A43" s="5">
        <v>41</v>
      </c>
      <c r="B43" s="6" t="str">
        <f t="shared" ref="B43:B45" si="12">"0701023"</f>
        <v>0701023</v>
      </c>
      <c r="C43" s="6" t="str">
        <f>"2134070600321"</f>
        <v>2134070600321</v>
      </c>
      <c r="D43" s="6">
        <v>244.5</v>
      </c>
      <c r="E43" s="7" t="s">
        <v>46</v>
      </c>
      <c r="F43" s="8">
        <f t="shared" si="0"/>
        <v>79.6</v>
      </c>
      <c r="G43" s="7" t="s">
        <v>9</v>
      </c>
    </row>
    <row r="44" ht="14.25" spans="1:7">
      <c r="A44" s="5">
        <v>42</v>
      </c>
      <c r="B44" s="6" t="str">
        <f t="shared" si="12"/>
        <v>0701023</v>
      </c>
      <c r="C44" s="6" t="str">
        <f>"2134070600417"</f>
        <v>2134070600417</v>
      </c>
      <c r="D44" s="6">
        <v>226.5</v>
      </c>
      <c r="E44" s="7" t="s">
        <v>47</v>
      </c>
      <c r="F44" s="8">
        <f t="shared" si="0"/>
        <v>75.21</v>
      </c>
      <c r="G44" s="7" t="s">
        <v>9</v>
      </c>
    </row>
    <row r="45" ht="14.25" spans="1:7">
      <c r="A45" s="5">
        <v>43</v>
      </c>
      <c r="B45" s="6" t="str">
        <f t="shared" si="12"/>
        <v>0701023</v>
      </c>
      <c r="C45" s="6" t="str">
        <f>"2134070600403"</f>
        <v>2134070600403</v>
      </c>
      <c r="D45" s="6">
        <v>221</v>
      </c>
      <c r="E45" s="7" t="s">
        <v>48</v>
      </c>
      <c r="F45" s="8">
        <f t="shared" si="0"/>
        <v>73.9833333333333</v>
      </c>
      <c r="G45" s="7" t="s">
        <v>9</v>
      </c>
    </row>
    <row r="46" ht="14.25" spans="1:7">
      <c r="A46" s="5">
        <v>44</v>
      </c>
      <c r="B46" s="6" t="str">
        <f t="shared" ref="B46:B48" si="13">"0701024"</f>
        <v>0701024</v>
      </c>
      <c r="C46" s="6" t="str">
        <f>"3134070801009"</f>
        <v>3134070801009</v>
      </c>
      <c r="D46" s="6">
        <v>173.5</v>
      </c>
      <c r="E46" s="7" t="s">
        <v>49</v>
      </c>
      <c r="F46" s="8">
        <f t="shared" si="0"/>
        <v>66.2566666666667</v>
      </c>
      <c r="G46" s="7" t="s">
        <v>9</v>
      </c>
    </row>
    <row r="47" ht="14.25" spans="1:7">
      <c r="A47" s="5">
        <v>45</v>
      </c>
      <c r="B47" s="6" t="str">
        <f t="shared" si="13"/>
        <v>0701024</v>
      </c>
      <c r="C47" s="6" t="str">
        <f>"3134070801010"</f>
        <v>3134070801010</v>
      </c>
      <c r="D47" s="6">
        <v>170</v>
      </c>
      <c r="E47" s="7" t="s">
        <v>50</v>
      </c>
      <c r="F47" s="8">
        <f t="shared" si="0"/>
        <v>64.5733333333333</v>
      </c>
      <c r="G47" s="7" t="s">
        <v>9</v>
      </c>
    </row>
    <row r="48" ht="14.25" spans="1:7">
      <c r="A48" s="5">
        <v>46</v>
      </c>
      <c r="B48" s="6" t="str">
        <f t="shared" si="13"/>
        <v>0701024</v>
      </c>
      <c r="C48" s="6" t="str">
        <f>"3134070801007"</f>
        <v>3134070801007</v>
      </c>
      <c r="D48" s="6">
        <v>161</v>
      </c>
      <c r="E48" s="7" t="s">
        <v>51</v>
      </c>
      <c r="F48" s="8">
        <f t="shared" si="0"/>
        <v>62.0833333333333</v>
      </c>
      <c r="G48" s="7" t="s">
        <v>9</v>
      </c>
    </row>
    <row r="49" ht="14.25" spans="1:7">
      <c r="A49" s="5">
        <v>47</v>
      </c>
      <c r="B49" s="6" t="str">
        <f t="shared" ref="B49:B51" si="14">"0701025"</f>
        <v>0701025</v>
      </c>
      <c r="C49" s="6" t="str">
        <f>"2134070600425"</f>
        <v>2134070600425</v>
      </c>
      <c r="D49" s="6">
        <v>203</v>
      </c>
      <c r="E49" s="7" t="s">
        <v>52</v>
      </c>
      <c r="F49" s="8">
        <f t="shared" si="0"/>
        <v>71.1333333333333</v>
      </c>
      <c r="G49" s="7" t="s">
        <v>9</v>
      </c>
    </row>
    <row r="50" ht="14.25" spans="1:7">
      <c r="A50" s="5">
        <v>48</v>
      </c>
      <c r="B50" s="6" t="str">
        <f t="shared" si="14"/>
        <v>0701025</v>
      </c>
      <c r="C50" s="6" t="str">
        <f>"2134070600428"</f>
        <v>2134070600428</v>
      </c>
      <c r="D50" s="6">
        <v>199.5</v>
      </c>
      <c r="E50" s="7" t="s">
        <v>53</v>
      </c>
      <c r="F50" s="8">
        <f t="shared" si="0"/>
        <v>71.12</v>
      </c>
      <c r="G50" s="7" t="s">
        <v>9</v>
      </c>
    </row>
    <row r="51" ht="14.25" spans="1:7">
      <c r="A51" s="5">
        <v>49</v>
      </c>
      <c r="B51" s="6" t="str">
        <f t="shared" si="14"/>
        <v>0701025</v>
      </c>
      <c r="C51" s="6" t="str">
        <f>"2134070600427"</f>
        <v>2134070600427</v>
      </c>
      <c r="D51" s="6">
        <v>200</v>
      </c>
      <c r="E51" s="7" t="s">
        <v>54</v>
      </c>
      <c r="F51" s="8">
        <f t="shared" si="0"/>
        <v>69.0433333333333</v>
      </c>
      <c r="G51" s="7" t="s">
        <v>9</v>
      </c>
    </row>
    <row r="52" ht="14.25" spans="1:7">
      <c r="A52" s="5">
        <v>50</v>
      </c>
      <c r="B52" s="6" t="str">
        <f t="shared" ref="B52:B54" si="15">"0701026"</f>
        <v>0701026</v>
      </c>
      <c r="C52" s="6" t="str">
        <f>"2134070600522"</f>
        <v>2134070600522</v>
      </c>
      <c r="D52" s="6">
        <v>224.5</v>
      </c>
      <c r="E52" s="7" t="s">
        <v>55</v>
      </c>
      <c r="F52" s="8">
        <f t="shared" si="0"/>
        <v>75.2666666666667</v>
      </c>
      <c r="G52" s="7" t="s">
        <v>9</v>
      </c>
    </row>
    <row r="53" ht="14.25" spans="1:7">
      <c r="A53" s="5">
        <v>51</v>
      </c>
      <c r="B53" s="6" t="str">
        <f t="shared" si="15"/>
        <v>0701026</v>
      </c>
      <c r="C53" s="6" t="str">
        <f>"2134070600506"</f>
        <v>2134070600506</v>
      </c>
      <c r="D53" s="6">
        <v>224</v>
      </c>
      <c r="E53" s="7" t="s">
        <v>56</v>
      </c>
      <c r="F53" s="8">
        <f t="shared" si="0"/>
        <v>75.1333333333333</v>
      </c>
      <c r="G53" s="7" t="s">
        <v>9</v>
      </c>
    </row>
    <row r="54" ht="14.25" spans="1:7">
      <c r="A54" s="5">
        <v>52</v>
      </c>
      <c r="B54" s="6" t="str">
        <f t="shared" si="15"/>
        <v>0701026</v>
      </c>
      <c r="C54" s="6" t="str">
        <f>"2134070600612"</f>
        <v>2134070600612</v>
      </c>
      <c r="D54" s="6">
        <v>210.5</v>
      </c>
      <c r="E54" s="7" t="s">
        <v>57</v>
      </c>
      <c r="F54" s="8">
        <f t="shared" si="0"/>
        <v>70.3833333333333</v>
      </c>
      <c r="G54" s="7" t="s">
        <v>9</v>
      </c>
    </row>
    <row r="55" ht="14.25" spans="1:7">
      <c r="A55" s="5">
        <v>53</v>
      </c>
      <c r="B55" s="6" t="str">
        <f t="shared" ref="B55:B58" si="16">"0701033"</f>
        <v>0701033</v>
      </c>
      <c r="C55" s="6" t="str">
        <f>"3134070801018"</f>
        <v>3134070801018</v>
      </c>
      <c r="D55" s="6">
        <v>211.5</v>
      </c>
      <c r="E55" s="7" t="s">
        <v>58</v>
      </c>
      <c r="F55" s="8">
        <f t="shared" si="0"/>
        <v>72.89</v>
      </c>
      <c r="G55" s="7" t="s">
        <v>9</v>
      </c>
    </row>
    <row r="56" ht="14.25" spans="1:7">
      <c r="A56" s="5">
        <v>54</v>
      </c>
      <c r="B56" s="6" t="str">
        <f t="shared" si="16"/>
        <v>0701033</v>
      </c>
      <c r="C56" s="6" t="str">
        <f>"3134070801029"</f>
        <v>3134070801029</v>
      </c>
      <c r="D56" s="6">
        <v>186</v>
      </c>
      <c r="E56" s="7" t="s">
        <v>59</v>
      </c>
      <c r="F56" s="8">
        <f t="shared" si="0"/>
        <v>68.4</v>
      </c>
      <c r="G56" s="7" t="s">
        <v>9</v>
      </c>
    </row>
    <row r="57" ht="14.25" spans="1:7">
      <c r="A57" s="5">
        <v>55</v>
      </c>
      <c r="B57" s="6" t="str">
        <f t="shared" si="16"/>
        <v>0701033</v>
      </c>
      <c r="C57" s="6" t="str">
        <f>"3134070801014"</f>
        <v>3134070801014</v>
      </c>
      <c r="D57" s="6">
        <v>186</v>
      </c>
      <c r="E57" s="7" t="s">
        <v>60</v>
      </c>
      <c r="F57" s="8">
        <f t="shared" si="0"/>
        <v>68.1</v>
      </c>
      <c r="G57" s="7" t="s">
        <v>9</v>
      </c>
    </row>
    <row r="58" ht="14.25" spans="1:7">
      <c r="A58" s="5">
        <v>56</v>
      </c>
      <c r="B58" s="6" t="str">
        <f t="shared" si="16"/>
        <v>0701033</v>
      </c>
      <c r="C58" s="6" t="str">
        <f>"3134070801028"</f>
        <v>3134070801028</v>
      </c>
      <c r="D58" s="6">
        <v>194.5</v>
      </c>
      <c r="E58" s="7" t="s">
        <v>35</v>
      </c>
      <c r="F58" s="8">
        <f t="shared" si="0"/>
        <v>32.4166666666667</v>
      </c>
      <c r="G58" s="7" t="s">
        <v>36</v>
      </c>
    </row>
    <row r="59" ht="14.25" spans="1:7">
      <c r="A59" s="5">
        <v>57</v>
      </c>
      <c r="B59" s="6" t="str">
        <f t="shared" ref="B59:B61" si="17">"0701034"</f>
        <v>0701034</v>
      </c>
      <c r="C59" s="6" t="str">
        <f>"3134070801106"</f>
        <v>3134070801106</v>
      </c>
      <c r="D59" s="6">
        <v>211</v>
      </c>
      <c r="E59" s="7" t="s">
        <v>18</v>
      </c>
      <c r="F59" s="8">
        <f t="shared" si="0"/>
        <v>71.9666666666667</v>
      </c>
      <c r="G59" s="7" t="s">
        <v>9</v>
      </c>
    </row>
    <row r="60" ht="14.25" spans="1:7">
      <c r="A60" s="5">
        <v>58</v>
      </c>
      <c r="B60" s="6" t="str">
        <f t="shared" si="17"/>
        <v>0701034</v>
      </c>
      <c r="C60" s="6" t="str">
        <f>"3134070801103"</f>
        <v>3134070801103</v>
      </c>
      <c r="D60" s="6">
        <v>196.5</v>
      </c>
      <c r="E60" s="7" t="s">
        <v>61</v>
      </c>
      <c r="F60" s="8">
        <f t="shared" si="0"/>
        <v>69.65</v>
      </c>
      <c r="G60" s="7" t="s">
        <v>9</v>
      </c>
    </row>
    <row r="61" ht="14.25" spans="1:7">
      <c r="A61" s="5">
        <v>59</v>
      </c>
      <c r="B61" s="6" t="str">
        <f t="shared" si="17"/>
        <v>0701034</v>
      </c>
      <c r="C61" s="6" t="str">
        <f>"3134070801030"</f>
        <v>3134070801030</v>
      </c>
      <c r="D61" s="6">
        <v>196</v>
      </c>
      <c r="E61" s="7" t="s">
        <v>35</v>
      </c>
      <c r="F61" s="8">
        <f t="shared" si="0"/>
        <v>32.6666666666667</v>
      </c>
      <c r="G61" s="7" t="s">
        <v>36</v>
      </c>
    </row>
    <row r="62" ht="14.25" spans="1:7">
      <c r="A62" s="5">
        <v>60</v>
      </c>
      <c r="B62" s="6" t="str">
        <f t="shared" ref="B62:B64" si="18">"0701035"</f>
        <v>0701035</v>
      </c>
      <c r="C62" s="6" t="str">
        <f>"3134070801114"</f>
        <v>3134070801114</v>
      </c>
      <c r="D62" s="6">
        <v>202.5</v>
      </c>
      <c r="E62" s="7" t="s">
        <v>62</v>
      </c>
      <c r="F62" s="8">
        <f t="shared" si="0"/>
        <v>71.9</v>
      </c>
      <c r="G62" s="7" t="s">
        <v>9</v>
      </c>
    </row>
    <row r="63" ht="14.25" spans="1:7">
      <c r="A63" s="5">
        <v>61</v>
      </c>
      <c r="B63" s="6" t="str">
        <f t="shared" si="18"/>
        <v>0701035</v>
      </c>
      <c r="C63" s="6" t="str">
        <f>"3134070801117"</f>
        <v>3134070801117</v>
      </c>
      <c r="D63" s="6">
        <v>189.5</v>
      </c>
      <c r="E63" s="7" t="s">
        <v>63</v>
      </c>
      <c r="F63" s="8">
        <f t="shared" si="0"/>
        <v>68.6033333333333</v>
      </c>
      <c r="G63" s="7" t="s">
        <v>9</v>
      </c>
    </row>
    <row r="64" ht="14.25" spans="1:7">
      <c r="A64" s="5">
        <v>62</v>
      </c>
      <c r="B64" s="6" t="str">
        <f t="shared" si="18"/>
        <v>0701035</v>
      </c>
      <c r="C64" s="6" t="str">
        <f>"3134070801110"</f>
        <v>3134070801110</v>
      </c>
      <c r="D64" s="6">
        <v>183</v>
      </c>
      <c r="E64" s="7" t="s">
        <v>64</v>
      </c>
      <c r="F64" s="8">
        <f t="shared" si="0"/>
        <v>67.1</v>
      </c>
      <c r="G64" s="7" t="s">
        <v>9</v>
      </c>
    </row>
    <row r="65" ht="14.25" spans="1:7">
      <c r="A65" s="5">
        <v>63</v>
      </c>
      <c r="B65" s="6" t="str">
        <f t="shared" ref="B65:B67" si="19">"0701037"</f>
        <v>0701037</v>
      </c>
      <c r="C65" s="6" t="str">
        <f>"3134070801125"</f>
        <v>3134070801125</v>
      </c>
      <c r="D65" s="6">
        <v>208</v>
      </c>
      <c r="E65" s="7" t="s">
        <v>55</v>
      </c>
      <c r="F65" s="8">
        <f t="shared" si="0"/>
        <v>72.5166666666667</v>
      </c>
      <c r="G65" s="7" t="s">
        <v>9</v>
      </c>
    </row>
    <row r="66" ht="14.25" spans="1:7">
      <c r="A66" s="5">
        <v>64</v>
      </c>
      <c r="B66" s="6" t="str">
        <f t="shared" si="19"/>
        <v>0701037</v>
      </c>
      <c r="C66" s="6" t="str">
        <f>"3134070801123"</f>
        <v>3134070801123</v>
      </c>
      <c r="D66" s="6">
        <v>189.5</v>
      </c>
      <c r="E66" s="7" t="s">
        <v>65</v>
      </c>
      <c r="F66" s="8">
        <f t="shared" si="0"/>
        <v>68.6633333333333</v>
      </c>
      <c r="G66" s="7" t="s">
        <v>9</v>
      </c>
    </row>
    <row r="67" ht="14.25" spans="1:7">
      <c r="A67" s="5">
        <v>65</v>
      </c>
      <c r="B67" s="6" t="str">
        <f t="shared" si="19"/>
        <v>0701037</v>
      </c>
      <c r="C67" s="6" t="str">
        <f>"3134070801124"</f>
        <v>3134070801124</v>
      </c>
      <c r="D67" s="6">
        <v>175.5</v>
      </c>
      <c r="E67" s="7" t="s">
        <v>60</v>
      </c>
      <c r="F67" s="8">
        <f t="shared" si="0"/>
        <v>66.35</v>
      </c>
      <c r="G67" s="7" t="s">
        <v>9</v>
      </c>
    </row>
    <row r="68" ht="14.25" spans="1:7">
      <c r="A68" s="5">
        <v>66</v>
      </c>
      <c r="B68" s="6" t="str">
        <f t="shared" ref="B68:B70" si="20">"0701038"</f>
        <v>0701038</v>
      </c>
      <c r="C68" s="6" t="str">
        <f>"3134070801129"</f>
        <v>3134070801129</v>
      </c>
      <c r="D68" s="6">
        <v>185.5</v>
      </c>
      <c r="E68" s="7" t="s">
        <v>52</v>
      </c>
      <c r="F68" s="8">
        <f t="shared" ref="F68:F131" si="21">D68/3*0.5+E68*0.5</f>
        <v>68.2166666666667</v>
      </c>
      <c r="G68" s="7" t="s">
        <v>9</v>
      </c>
    </row>
    <row r="69" ht="14.25" spans="1:7">
      <c r="A69" s="5">
        <v>67</v>
      </c>
      <c r="B69" s="6" t="str">
        <f t="shared" si="20"/>
        <v>0701038</v>
      </c>
      <c r="C69" s="6" t="str">
        <f>"3134070801206"</f>
        <v>3134070801206</v>
      </c>
      <c r="D69" s="6">
        <v>175.5</v>
      </c>
      <c r="E69" s="7" t="s">
        <v>38</v>
      </c>
      <c r="F69" s="8">
        <f t="shared" si="21"/>
        <v>67.45</v>
      </c>
      <c r="G69" s="7" t="s">
        <v>9</v>
      </c>
    </row>
    <row r="70" ht="14.25" spans="1:7">
      <c r="A70" s="5">
        <v>68</v>
      </c>
      <c r="B70" s="6" t="str">
        <f t="shared" si="20"/>
        <v>0701038</v>
      </c>
      <c r="C70" s="6" t="str">
        <f>"3134070801204"</f>
        <v>3134070801204</v>
      </c>
      <c r="D70" s="6">
        <v>176.5</v>
      </c>
      <c r="E70" s="7" t="s">
        <v>21</v>
      </c>
      <c r="F70" s="8">
        <f t="shared" si="21"/>
        <v>67.0666666666667</v>
      </c>
      <c r="G70" s="7" t="s">
        <v>9</v>
      </c>
    </row>
    <row r="71" ht="14.25" spans="1:7">
      <c r="A71" s="5">
        <v>69</v>
      </c>
      <c r="B71" s="6" t="str">
        <f t="shared" ref="B71:B73" si="22">"0701039"</f>
        <v>0701039</v>
      </c>
      <c r="C71" s="6" t="str">
        <f>"1134070100821"</f>
        <v>1134070100821</v>
      </c>
      <c r="D71" s="6">
        <v>228.5</v>
      </c>
      <c r="E71" s="7" t="s">
        <v>66</v>
      </c>
      <c r="F71" s="8">
        <f t="shared" si="21"/>
        <v>76.7133333333333</v>
      </c>
      <c r="G71" s="7" t="s">
        <v>9</v>
      </c>
    </row>
    <row r="72" ht="14.25" spans="1:7">
      <c r="A72" s="5">
        <v>70</v>
      </c>
      <c r="B72" s="6" t="str">
        <f t="shared" si="22"/>
        <v>0701039</v>
      </c>
      <c r="C72" s="6" t="str">
        <f>"1134070100803"</f>
        <v>1134070100803</v>
      </c>
      <c r="D72" s="6">
        <v>219</v>
      </c>
      <c r="E72" s="7" t="s">
        <v>46</v>
      </c>
      <c r="F72" s="8">
        <f t="shared" si="21"/>
        <v>75.35</v>
      </c>
      <c r="G72" s="7" t="s">
        <v>9</v>
      </c>
    </row>
    <row r="73" ht="14.25" spans="1:7">
      <c r="A73" s="5">
        <v>71</v>
      </c>
      <c r="B73" s="6" t="str">
        <f t="shared" si="22"/>
        <v>0701039</v>
      </c>
      <c r="C73" s="6" t="str">
        <f>"1134070100813"</f>
        <v>1134070100813</v>
      </c>
      <c r="D73" s="6">
        <v>209.5</v>
      </c>
      <c r="E73" s="7" t="s">
        <v>67</v>
      </c>
      <c r="F73" s="8">
        <f t="shared" si="21"/>
        <v>73.1666666666667</v>
      </c>
      <c r="G73" s="7" t="s">
        <v>9</v>
      </c>
    </row>
    <row r="74" ht="14.25" spans="1:7">
      <c r="A74" s="5">
        <v>72</v>
      </c>
      <c r="B74" s="6" t="str">
        <f t="shared" ref="B74:B76" si="23">"0701040"</f>
        <v>0701040</v>
      </c>
      <c r="C74" s="6" t="str">
        <f>"1134070100921"</f>
        <v>1134070100921</v>
      </c>
      <c r="D74" s="6">
        <v>229.5</v>
      </c>
      <c r="E74" s="7" t="s">
        <v>68</v>
      </c>
      <c r="F74" s="8">
        <f t="shared" si="21"/>
        <v>77.95</v>
      </c>
      <c r="G74" s="7" t="s">
        <v>9</v>
      </c>
    </row>
    <row r="75" ht="14.25" spans="1:7">
      <c r="A75" s="5">
        <v>73</v>
      </c>
      <c r="B75" s="6" t="str">
        <f t="shared" si="23"/>
        <v>0701040</v>
      </c>
      <c r="C75" s="6" t="str">
        <f>"1134070100917"</f>
        <v>1134070100917</v>
      </c>
      <c r="D75" s="6">
        <v>225.5</v>
      </c>
      <c r="E75" s="7" t="s">
        <v>60</v>
      </c>
      <c r="F75" s="8">
        <f t="shared" si="21"/>
        <v>74.6833333333333</v>
      </c>
      <c r="G75" s="7" t="s">
        <v>9</v>
      </c>
    </row>
    <row r="76" ht="14.25" spans="1:7">
      <c r="A76" s="5">
        <v>74</v>
      </c>
      <c r="B76" s="6" t="str">
        <f t="shared" si="23"/>
        <v>0701040</v>
      </c>
      <c r="C76" s="6" t="str">
        <f>"1134070100927"</f>
        <v>1134070100927</v>
      </c>
      <c r="D76" s="6">
        <v>219</v>
      </c>
      <c r="E76" s="7" t="s">
        <v>69</v>
      </c>
      <c r="F76" s="8">
        <f t="shared" si="21"/>
        <v>73</v>
      </c>
      <c r="G76" s="7" t="s">
        <v>9</v>
      </c>
    </row>
    <row r="77" ht="14.25" spans="1:7">
      <c r="A77" s="5">
        <v>75</v>
      </c>
      <c r="B77" s="6" t="str">
        <f t="shared" ref="B77:B79" si="24">"0701041"</f>
        <v>0701041</v>
      </c>
      <c r="C77" s="6" t="str">
        <f>"2134070600618"</f>
        <v>2134070600618</v>
      </c>
      <c r="D77" s="6">
        <v>215.5</v>
      </c>
      <c r="E77" s="7" t="s">
        <v>70</v>
      </c>
      <c r="F77" s="8">
        <f t="shared" si="21"/>
        <v>73.8166666666667</v>
      </c>
      <c r="G77" s="7" t="s">
        <v>9</v>
      </c>
    </row>
    <row r="78" ht="14.25" spans="1:7">
      <c r="A78" s="5">
        <v>76</v>
      </c>
      <c r="B78" s="6" t="str">
        <f t="shared" si="24"/>
        <v>0701041</v>
      </c>
      <c r="C78" s="6" t="str">
        <f>"2134070600704"</f>
        <v>2134070600704</v>
      </c>
      <c r="D78" s="6">
        <v>211</v>
      </c>
      <c r="E78" s="7" t="s">
        <v>71</v>
      </c>
      <c r="F78" s="8">
        <f t="shared" si="21"/>
        <v>73.5166666666667</v>
      </c>
      <c r="G78" s="7" t="s">
        <v>9</v>
      </c>
    </row>
    <row r="79" ht="14.25" spans="1:7">
      <c r="A79" s="5">
        <v>77</v>
      </c>
      <c r="B79" s="6" t="str">
        <f t="shared" si="24"/>
        <v>0701041</v>
      </c>
      <c r="C79" s="6" t="str">
        <f>"2134070600620"</f>
        <v>2134070600620</v>
      </c>
      <c r="D79" s="6">
        <v>211.5</v>
      </c>
      <c r="E79" s="7" t="s">
        <v>72</v>
      </c>
      <c r="F79" s="8">
        <f t="shared" si="21"/>
        <v>72.84</v>
      </c>
      <c r="G79" s="7" t="s">
        <v>9</v>
      </c>
    </row>
    <row r="80" ht="14.25" spans="1:7">
      <c r="A80" s="5">
        <v>78</v>
      </c>
      <c r="B80" s="6" t="str">
        <f t="shared" ref="B80:B82" si="25">"0701042"</f>
        <v>0701042</v>
      </c>
      <c r="C80" s="6" t="str">
        <f>"3134070801210"</f>
        <v>3134070801210</v>
      </c>
      <c r="D80" s="6">
        <v>209.5</v>
      </c>
      <c r="E80" s="7" t="s">
        <v>10</v>
      </c>
      <c r="F80" s="8">
        <f t="shared" si="21"/>
        <v>73.5166666666667</v>
      </c>
      <c r="G80" s="7" t="s">
        <v>9</v>
      </c>
    </row>
    <row r="81" ht="14.25" spans="1:7">
      <c r="A81" s="5">
        <v>79</v>
      </c>
      <c r="B81" s="6" t="str">
        <f t="shared" si="25"/>
        <v>0701042</v>
      </c>
      <c r="C81" s="6" t="str">
        <f>"3134070801219"</f>
        <v>3134070801219</v>
      </c>
      <c r="D81" s="6">
        <v>204</v>
      </c>
      <c r="E81" s="7" t="s">
        <v>73</v>
      </c>
      <c r="F81" s="8">
        <f t="shared" si="21"/>
        <v>73.45</v>
      </c>
      <c r="G81" s="7" t="s">
        <v>9</v>
      </c>
    </row>
    <row r="82" ht="14.25" spans="1:7">
      <c r="A82" s="5">
        <v>80</v>
      </c>
      <c r="B82" s="6" t="str">
        <f t="shared" si="25"/>
        <v>0701042</v>
      </c>
      <c r="C82" s="6" t="str">
        <f>"3134070801214"</f>
        <v>3134070801214</v>
      </c>
      <c r="D82" s="6">
        <v>209</v>
      </c>
      <c r="E82" s="7" t="s">
        <v>62</v>
      </c>
      <c r="F82" s="8">
        <f t="shared" si="21"/>
        <v>72.9833333333333</v>
      </c>
      <c r="G82" s="7" t="s">
        <v>9</v>
      </c>
    </row>
    <row r="83" ht="14.25" spans="1:7">
      <c r="A83" s="5">
        <v>81</v>
      </c>
      <c r="B83" s="6" t="str">
        <f t="shared" ref="B83:B85" si="26">"0701043"</f>
        <v>0701043</v>
      </c>
      <c r="C83" s="6" t="str">
        <f>"2134070600708"</f>
        <v>2134070600708</v>
      </c>
      <c r="D83" s="6">
        <v>231</v>
      </c>
      <c r="E83" s="7" t="s">
        <v>71</v>
      </c>
      <c r="F83" s="8">
        <f t="shared" si="21"/>
        <v>76.85</v>
      </c>
      <c r="G83" s="7" t="s">
        <v>9</v>
      </c>
    </row>
    <row r="84" ht="14.25" spans="1:7">
      <c r="A84" s="5">
        <v>82</v>
      </c>
      <c r="B84" s="6" t="str">
        <f t="shared" si="26"/>
        <v>0701043</v>
      </c>
      <c r="C84" s="6" t="str">
        <f>"2134070600707"</f>
        <v>2134070600707</v>
      </c>
      <c r="D84" s="6">
        <v>215</v>
      </c>
      <c r="E84" s="7" t="s">
        <v>74</v>
      </c>
      <c r="F84" s="8">
        <f t="shared" si="21"/>
        <v>74.0433333333333</v>
      </c>
      <c r="G84" s="7" t="s">
        <v>9</v>
      </c>
    </row>
    <row r="85" ht="14.25" spans="1:7">
      <c r="A85" s="5">
        <v>83</v>
      </c>
      <c r="B85" s="6" t="str">
        <f t="shared" si="26"/>
        <v>0701043</v>
      </c>
      <c r="C85" s="6" t="str">
        <f>"2134070600721"</f>
        <v>2134070600721</v>
      </c>
      <c r="D85" s="6">
        <v>210.5</v>
      </c>
      <c r="E85" s="7" t="s">
        <v>75</v>
      </c>
      <c r="F85" s="8">
        <f t="shared" si="21"/>
        <v>72.0833333333333</v>
      </c>
      <c r="G85" s="7" t="s">
        <v>9</v>
      </c>
    </row>
    <row r="86" ht="14.25" spans="1:7">
      <c r="A86" s="5">
        <v>84</v>
      </c>
      <c r="B86" s="6" t="str">
        <f t="shared" ref="B86:B88" si="27">"0701044"</f>
        <v>0701044</v>
      </c>
      <c r="C86" s="6" t="str">
        <f>"3134070801315"</f>
        <v>3134070801315</v>
      </c>
      <c r="D86" s="6">
        <v>182</v>
      </c>
      <c r="E86" s="7" t="s">
        <v>76</v>
      </c>
      <c r="F86" s="8">
        <f t="shared" si="21"/>
        <v>68.5733333333333</v>
      </c>
      <c r="G86" s="7" t="s">
        <v>9</v>
      </c>
    </row>
    <row r="87" ht="14.25" spans="1:7">
      <c r="A87" s="5">
        <v>85</v>
      </c>
      <c r="B87" s="6" t="str">
        <f t="shared" si="27"/>
        <v>0701044</v>
      </c>
      <c r="C87" s="6" t="str">
        <f>"3134070801314"</f>
        <v>3134070801314</v>
      </c>
      <c r="D87" s="6">
        <v>182.5</v>
      </c>
      <c r="E87" s="7" t="s">
        <v>77</v>
      </c>
      <c r="F87" s="8">
        <f t="shared" si="21"/>
        <v>68.4666666666667</v>
      </c>
      <c r="G87" s="7" t="s">
        <v>9</v>
      </c>
    </row>
    <row r="88" ht="14.25" spans="1:7">
      <c r="A88" s="5">
        <v>86</v>
      </c>
      <c r="B88" s="6" t="str">
        <f t="shared" si="27"/>
        <v>0701044</v>
      </c>
      <c r="C88" s="6" t="str">
        <f>"3134070801308"</f>
        <v>3134070801308</v>
      </c>
      <c r="D88" s="6">
        <v>177.5</v>
      </c>
      <c r="E88" s="7" t="s">
        <v>78</v>
      </c>
      <c r="F88" s="8">
        <f t="shared" si="21"/>
        <v>67.4433333333333</v>
      </c>
      <c r="G88" s="7" t="s">
        <v>9</v>
      </c>
    </row>
    <row r="89" ht="14.25" spans="1:7">
      <c r="A89" s="5">
        <v>87</v>
      </c>
      <c r="B89" s="6" t="str">
        <f t="shared" ref="B89:B91" si="28">"0701045"</f>
        <v>0701045</v>
      </c>
      <c r="C89" s="6" t="str">
        <f>"2134070600923"</f>
        <v>2134070600923</v>
      </c>
      <c r="D89" s="6">
        <v>231</v>
      </c>
      <c r="E89" s="7" t="s">
        <v>79</v>
      </c>
      <c r="F89" s="8">
        <f t="shared" si="21"/>
        <v>76.2</v>
      </c>
      <c r="G89" s="7" t="s">
        <v>9</v>
      </c>
    </row>
    <row r="90" ht="14.25" spans="1:7">
      <c r="A90" s="5">
        <v>88</v>
      </c>
      <c r="B90" s="6" t="str">
        <f t="shared" si="28"/>
        <v>0701045</v>
      </c>
      <c r="C90" s="6" t="str">
        <f>"2134070601025"</f>
        <v>2134070601025</v>
      </c>
      <c r="D90" s="6">
        <v>216</v>
      </c>
      <c r="E90" s="7" t="s">
        <v>80</v>
      </c>
      <c r="F90" s="8">
        <f t="shared" si="21"/>
        <v>74.8</v>
      </c>
      <c r="G90" s="7" t="s">
        <v>9</v>
      </c>
    </row>
    <row r="91" ht="14.25" spans="1:7">
      <c r="A91" s="5">
        <v>89</v>
      </c>
      <c r="B91" s="6" t="str">
        <f t="shared" si="28"/>
        <v>0701045</v>
      </c>
      <c r="C91" s="6" t="str">
        <f>"2134070600826"</f>
        <v>2134070600826</v>
      </c>
      <c r="D91" s="6">
        <v>212</v>
      </c>
      <c r="E91" s="7" t="s">
        <v>15</v>
      </c>
      <c r="F91" s="8">
        <f t="shared" si="21"/>
        <v>71.7333333333333</v>
      </c>
      <c r="G91" s="7" t="s">
        <v>9</v>
      </c>
    </row>
    <row r="92" ht="14.25" spans="1:7">
      <c r="A92" s="5">
        <v>90</v>
      </c>
      <c r="B92" s="6" t="str">
        <f t="shared" ref="B92:B94" si="29">"0701046"</f>
        <v>0701046</v>
      </c>
      <c r="C92" s="6" t="str">
        <f>"3134070801418"</f>
        <v>3134070801418</v>
      </c>
      <c r="D92" s="6">
        <v>198</v>
      </c>
      <c r="E92" s="7" t="s">
        <v>81</v>
      </c>
      <c r="F92" s="8">
        <f t="shared" si="21"/>
        <v>71.7</v>
      </c>
      <c r="G92" s="7" t="s">
        <v>9</v>
      </c>
    </row>
    <row r="93" ht="14.25" spans="1:7">
      <c r="A93" s="5">
        <v>91</v>
      </c>
      <c r="B93" s="6" t="str">
        <f t="shared" si="29"/>
        <v>0701046</v>
      </c>
      <c r="C93" s="6" t="str">
        <f>"3134070801507"</f>
        <v>3134070801507</v>
      </c>
      <c r="D93" s="6">
        <v>199</v>
      </c>
      <c r="E93" s="7" t="s">
        <v>59</v>
      </c>
      <c r="F93" s="8">
        <f t="shared" si="21"/>
        <v>70.5666666666667</v>
      </c>
      <c r="G93" s="7" t="s">
        <v>9</v>
      </c>
    </row>
    <row r="94" ht="14.25" spans="1:7">
      <c r="A94" s="5">
        <v>92</v>
      </c>
      <c r="B94" s="6" t="str">
        <f t="shared" si="29"/>
        <v>0701046</v>
      </c>
      <c r="C94" s="6" t="str">
        <f>"3134070801424"</f>
        <v>3134070801424</v>
      </c>
      <c r="D94" s="6">
        <v>199</v>
      </c>
      <c r="E94" s="7" t="s">
        <v>18</v>
      </c>
      <c r="F94" s="8">
        <f t="shared" si="21"/>
        <v>69.9666666666667</v>
      </c>
      <c r="G94" s="7" t="s">
        <v>9</v>
      </c>
    </row>
    <row r="95" ht="14.25" spans="1:7">
      <c r="A95" s="5">
        <v>93</v>
      </c>
      <c r="B95" s="6" t="str">
        <f t="shared" ref="B95:B97" si="30">"0701047"</f>
        <v>0701047</v>
      </c>
      <c r="C95" s="6" t="str">
        <f>"3134070801517"</f>
        <v>3134070801517</v>
      </c>
      <c r="D95" s="6">
        <v>203.5</v>
      </c>
      <c r="E95" s="7" t="s">
        <v>64</v>
      </c>
      <c r="F95" s="8">
        <f t="shared" si="21"/>
        <v>70.5166666666667</v>
      </c>
      <c r="G95" s="7" t="s">
        <v>9</v>
      </c>
    </row>
    <row r="96" ht="14.25" spans="1:7">
      <c r="A96" s="5">
        <v>94</v>
      </c>
      <c r="B96" s="6" t="str">
        <f t="shared" si="30"/>
        <v>0701047</v>
      </c>
      <c r="C96" s="6" t="str">
        <f>"3134070801527"</f>
        <v>3134070801527</v>
      </c>
      <c r="D96" s="6">
        <v>195</v>
      </c>
      <c r="E96" s="7" t="s">
        <v>82</v>
      </c>
      <c r="F96" s="8">
        <f t="shared" si="21"/>
        <v>68.2</v>
      </c>
      <c r="G96" s="7" t="s">
        <v>9</v>
      </c>
    </row>
    <row r="97" ht="14.25" spans="1:7">
      <c r="A97" s="5">
        <v>95</v>
      </c>
      <c r="B97" s="6" t="str">
        <f t="shared" si="30"/>
        <v>0701047</v>
      </c>
      <c r="C97" s="6" t="str">
        <f>"3134070801607"</f>
        <v>3134070801607</v>
      </c>
      <c r="D97" s="6">
        <v>191</v>
      </c>
      <c r="E97" s="7" t="s">
        <v>35</v>
      </c>
      <c r="F97" s="8">
        <f t="shared" si="21"/>
        <v>31.8333333333333</v>
      </c>
      <c r="G97" s="7" t="s">
        <v>36</v>
      </c>
    </row>
    <row r="98" ht="14.25" spans="1:7">
      <c r="A98" s="5">
        <v>96</v>
      </c>
      <c r="B98" s="6" t="str">
        <f t="shared" ref="B98:B100" si="31">"0702048"</f>
        <v>0702048</v>
      </c>
      <c r="C98" s="6" t="str">
        <f>"2134070601218"</f>
        <v>2134070601218</v>
      </c>
      <c r="D98" s="6">
        <v>203.5</v>
      </c>
      <c r="E98" s="7" t="s">
        <v>71</v>
      </c>
      <c r="F98" s="8">
        <f t="shared" si="21"/>
        <v>72.2666666666667</v>
      </c>
      <c r="G98" s="7" t="s">
        <v>9</v>
      </c>
    </row>
    <row r="99" ht="14.25" spans="1:7">
      <c r="A99" s="5">
        <v>97</v>
      </c>
      <c r="B99" s="6" t="str">
        <f t="shared" si="31"/>
        <v>0702048</v>
      </c>
      <c r="C99" s="6" t="str">
        <f>"2134070601202"</f>
        <v>2134070601202</v>
      </c>
      <c r="D99" s="6">
        <v>204</v>
      </c>
      <c r="E99" s="7" t="s">
        <v>83</v>
      </c>
      <c r="F99" s="8">
        <f t="shared" si="21"/>
        <v>71.6</v>
      </c>
      <c r="G99" s="7" t="s">
        <v>9</v>
      </c>
    </row>
    <row r="100" ht="14.25" spans="1:7">
      <c r="A100" s="5">
        <v>98</v>
      </c>
      <c r="B100" s="6" t="str">
        <f t="shared" si="31"/>
        <v>0702048</v>
      </c>
      <c r="C100" s="6" t="str">
        <f>"2134070601204"</f>
        <v>2134070601204</v>
      </c>
      <c r="D100" s="6">
        <v>205.5</v>
      </c>
      <c r="E100" s="7" t="s">
        <v>84</v>
      </c>
      <c r="F100" s="8">
        <f t="shared" si="21"/>
        <v>66.25</v>
      </c>
      <c r="G100" s="7" t="s">
        <v>9</v>
      </c>
    </row>
    <row r="101" ht="14.25" spans="1:7">
      <c r="A101" s="5">
        <v>99</v>
      </c>
      <c r="B101" s="6" t="str">
        <f t="shared" ref="B101:B103" si="32">"0702049"</f>
        <v>0702049</v>
      </c>
      <c r="C101" s="6" t="str">
        <f>"2134070601401"</f>
        <v>2134070601401</v>
      </c>
      <c r="D101" s="6">
        <v>234</v>
      </c>
      <c r="E101" s="7" t="s">
        <v>68</v>
      </c>
      <c r="F101" s="8">
        <f t="shared" si="21"/>
        <v>78.7</v>
      </c>
      <c r="G101" s="7" t="s">
        <v>9</v>
      </c>
    </row>
    <row r="102" ht="14.25" spans="1:7">
      <c r="A102" s="5">
        <v>100</v>
      </c>
      <c r="B102" s="6" t="str">
        <f t="shared" si="32"/>
        <v>0702049</v>
      </c>
      <c r="C102" s="6" t="str">
        <f>"2134070601320"</f>
        <v>2134070601320</v>
      </c>
      <c r="D102" s="6">
        <v>217.5</v>
      </c>
      <c r="E102" s="7" t="s">
        <v>38</v>
      </c>
      <c r="F102" s="8">
        <f t="shared" si="21"/>
        <v>74.45</v>
      </c>
      <c r="G102" s="7" t="s">
        <v>9</v>
      </c>
    </row>
    <row r="103" ht="14.25" spans="1:7">
      <c r="A103" s="5">
        <v>101</v>
      </c>
      <c r="B103" s="6" t="str">
        <f t="shared" si="32"/>
        <v>0702049</v>
      </c>
      <c r="C103" s="6" t="str">
        <f>"2134070601326"</f>
        <v>2134070601326</v>
      </c>
      <c r="D103" s="6">
        <v>231</v>
      </c>
      <c r="E103" s="7" t="s">
        <v>35</v>
      </c>
      <c r="F103" s="8">
        <f t="shared" si="21"/>
        <v>38.5</v>
      </c>
      <c r="G103" s="7" t="s">
        <v>36</v>
      </c>
    </row>
    <row r="104" ht="14.25" spans="1:7">
      <c r="A104" s="5">
        <v>102</v>
      </c>
      <c r="B104" s="6" t="str">
        <f t="shared" ref="B104:B106" si="33">"0703050"</f>
        <v>0703050</v>
      </c>
      <c r="C104" s="6" t="str">
        <f>"2134070601620"</f>
        <v>2134070601620</v>
      </c>
      <c r="D104" s="6">
        <v>250.5</v>
      </c>
      <c r="E104" s="7" t="s">
        <v>85</v>
      </c>
      <c r="F104" s="8">
        <f t="shared" si="21"/>
        <v>80.8</v>
      </c>
      <c r="G104" s="7" t="s">
        <v>9</v>
      </c>
    </row>
    <row r="105" ht="14.25" spans="1:7">
      <c r="A105" s="5">
        <v>103</v>
      </c>
      <c r="B105" s="6" t="str">
        <f t="shared" si="33"/>
        <v>0703050</v>
      </c>
      <c r="C105" s="6" t="str">
        <f>"2134070601524"</f>
        <v>2134070601524</v>
      </c>
      <c r="D105" s="6">
        <v>225</v>
      </c>
      <c r="E105" s="7" t="s">
        <v>18</v>
      </c>
      <c r="F105" s="8">
        <f t="shared" si="21"/>
        <v>74.3</v>
      </c>
      <c r="G105" s="7" t="s">
        <v>9</v>
      </c>
    </row>
    <row r="106" ht="14.25" spans="1:7">
      <c r="A106" s="5">
        <v>104</v>
      </c>
      <c r="B106" s="6" t="str">
        <f t="shared" si="33"/>
        <v>0703050</v>
      </c>
      <c r="C106" s="6" t="str">
        <f>"2134070601515"</f>
        <v>2134070601515</v>
      </c>
      <c r="D106" s="6">
        <v>215</v>
      </c>
      <c r="E106" s="7" t="s">
        <v>86</v>
      </c>
      <c r="F106" s="8">
        <f t="shared" si="21"/>
        <v>73.3833333333333</v>
      </c>
      <c r="G106" s="7" t="s">
        <v>9</v>
      </c>
    </row>
    <row r="107" ht="14.25" spans="1:7">
      <c r="A107" s="5">
        <v>105</v>
      </c>
      <c r="B107" s="6" t="str">
        <f t="shared" ref="B107:B113" si="34">"0704051"</f>
        <v>0704051</v>
      </c>
      <c r="C107" s="6" t="str">
        <f>"1134070101310"</f>
        <v>1134070101310</v>
      </c>
      <c r="D107" s="6">
        <v>228</v>
      </c>
      <c r="E107" s="7" t="s">
        <v>70</v>
      </c>
      <c r="F107" s="8">
        <f t="shared" si="21"/>
        <v>75.9</v>
      </c>
      <c r="G107" s="7" t="s">
        <v>9</v>
      </c>
    </row>
    <row r="108" ht="14.25" spans="1:7">
      <c r="A108" s="5">
        <v>106</v>
      </c>
      <c r="B108" s="6" t="str">
        <f t="shared" si="34"/>
        <v>0704051</v>
      </c>
      <c r="C108" s="6" t="str">
        <f>"1134070101326"</f>
        <v>1134070101326</v>
      </c>
      <c r="D108" s="6">
        <v>221.5</v>
      </c>
      <c r="E108" s="7" t="s">
        <v>87</v>
      </c>
      <c r="F108" s="8">
        <f t="shared" si="21"/>
        <v>75.8666666666667</v>
      </c>
      <c r="G108" s="7" t="s">
        <v>9</v>
      </c>
    </row>
    <row r="109" ht="14.25" spans="1:7">
      <c r="A109" s="5">
        <v>107</v>
      </c>
      <c r="B109" s="6" t="str">
        <f t="shared" si="34"/>
        <v>0704051</v>
      </c>
      <c r="C109" s="6" t="str">
        <f>"1134070101309"</f>
        <v>1134070101309</v>
      </c>
      <c r="D109" s="6">
        <v>221</v>
      </c>
      <c r="E109" s="7" t="s">
        <v>40</v>
      </c>
      <c r="F109" s="8">
        <f t="shared" si="21"/>
        <v>75.2333333333333</v>
      </c>
      <c r="G109" s="7" t="s">
        <v>9</v>
      </c>
    </row>
    <row r="110" ht="14.25" spans="1:7">
      <c r="A110" s="5">
        <v>108</v>
      </c>
      <c r="B110" s="6" t="str">
        <f t="shared" si="34"/>
        <v>0704051</v>
      </c>
      <c r="C110" s="6" t="str">
        <f>"1134070101129"</f>
        <v>1134070101129</v>
      </c>
      <c r="D110" s="6">
        <v>214.5</v>
      </c>
      <c r="E110" s="7" t="s">
        <v>88</v>
      </c>
      <c r="F110" s="8">
        <f t="shared" si="21"/>
        <v>73.2</v>
      </c>
      <c r="G110" s="7" t="s">
        <v>9</v>
      </c>
    </row>
    <row r="111" ht="14.25" spans="1:7">
      <c r="A111" s="5">
        <v>109</v>
      </c>
      <c r="B111" s="6" t="str">
        <f t="shared" si="34"/>
        <v>0704051</v>
      </c>
      <c r="C111" s="6" t="str">
        <f>"1134070101508"</f>
        <v>1134070101508</v>
      </c>
      <c r="D111" s="6">
        <v>215.5</v>
      </c>
      <c r="E111" s="7" t="s">
        <v>89</v>
      </c>
      <c r="F111" s="8">
        <f t="shared" si="21"/>
        <v>72.5666666666667</v>
      </c>
      <c r="G111" s="7" t="s">
        <v>9</v>
      </c>
    </row>
    <row r="112" ht="14.25" spans="1:7">
      <c r="A112" s="5">
        <v>110</v>
      </c>
      <c r="B112" s="6" t="str">
        <f t="shared" si="34"/>
        <v>0704051</v>
      </c>
      <c r="C112" s="6" t="str">
        <f>"1134070101223"</f>
        <v>1134070101223</v>
      </c>
      <c r="D112" s="6">
        <v>207.5</v>
      </c>
      <c r="E112" s="7" t="s">
        <v>90</v>
      </c>
      <c r="F112" s="8">
        <f t="shared" si="21"/>
        <v>71.9333333333333</v>
      </c>
      <c r="G112" s="7" t="s">
        <v>9</v>
      </c>
    </row>
    <row r="113" ht="14.25" spans="1:7">
      <c r="A113" s="5">
        <v>111</v>
      </c>
      <c r="B113" s="6" t="str">
        <f t="shared" si="34"/>
        <v>0704051</v>
      </c>
      <c r="C113" s="6" t="str">
        <f>"1134070101316"</f>
        <v>1134070101316</v>
      </c>
      <c r="D113" s="6">
        <v>207.5</v>
      </c>
      <c r="E113" s="7" t="s">
        <v>35</v>
      </c>
      <c r="F113" s="8">
        <f t="shared" si="21"/>
        <v>34.5833333333333</v>
      </c>
      <c r="G113" s="7" t="s">
        <v>36</v>
      </c>
    </row>
    <row r="114" ht="14.25" spans="1:7">
      <c r="A114" s="5">
        <v>112</v>
      </c>
      <c r="B114" s="6" t="str">
        <f t="shared" ref="B114:B116" si="35">"0704052"</f>
        <v>0704052</v>
      </c>
      <c r="C114" s="6" t="str">
        <f>"1134070101529"</f>
        <v>1134070101529</v>
      </c>
      <c r="D114" s="6">
        <v>222</v>
      </c>
      <c r="E114" s="7" t="s">
        <v>43</v>
      </c>
      <c r="F114" s="8">
        <f t="shared" si="21"/>
        <v>74.5</v>
      </c>
      <c r="G114" s="7" t="s">
        <v>9</v>
      </c>
    </row>
    <row r="115" ht="14.25" spans="1:7">
      <c r="A115" s="5">
        <v>113</v>
      </c>
      <c r="B115" s="6" t="str">
        <f t="shared" si="35"/>
        <v>0704052</v>
      </c>
      <c r="C115" s="6" t="str">
        <f>"1134070101530"</f>
        <v>1134070101530</v>
      </c>
      <c r="D115" s="6">
        <v>193.5</v>
      </c>
      <c r="E115" s="7" t="s">
        <v>67</v>
      </c>
      <c r="F115" s="8">
        <f t="shared" si="21"/>
        <v>70.5</v>
      </c>
      <c r="G115" s="7" t="s">
        <v>9</v>
      </c>
    </row>
    <row r="116" ht="14.25" spans="1:7">
      <c r="A116" s="5">
        <v>114</v>
      </c>
      <c r="B116" s="6" t="str">
        <f t="shared" si="35"/>
        <v>0704052</v>
      </c>
      <c r="C116" s="6" t="str">
        <f>"1134070101608"</f>
        <v>1134070101608</v>
      </c>
      <c r="D116" s="6">
        <v>198</v>
      </c>
      <c r="E116" s="7" t="s">
        <v>35</v>
      </c>
      <c r="F116" s="8">
        <f t="shared" si="21"/>
        <v>33</v>
      </c>
      <c r="G116" s="7" t="s">
        <v>36</v>
      </c>
    </row>
    <row r="117" ht="14.25" spans="1:7">
      <c r="A117" s="5">
        <v>115</v>
      </c>
      <c r="B117" s="6" t="str">
        <f t="shared" ref="B117:B119" si="36">"0704053"</f>
        <v>0704053</v>
      </c>
      <c r="C117" s="6" t="str">
        <f>"1134070102227"</f>
        <v>1134070102227</v>
      </c>
      <c r="D117" s="6">
        <v>237</v>
      </c>
      <c r="E117" s="7" t="s">
        <v>91</v>
      </c>
      <c r="F117" s="8">
        <f t="shared" si="21"/>
        <v>80.3</v>
      </c>
      <c r="G117" s="7" t="s">
        <v>9</v>
      </c>
    </row>
    <row r="118" ht="14.25" spans="1:7">
      <c r="A118" s="5">
        <v>116</v>
      </c>
      <c r="B118" s="6" t="str">
        <f t="shared" si="36"/>
        <v>0704053</v>
      </c>
      <c r="C118" s="6" t="str">
        <f>"1134070102426"</f>
        <v>1134070102426</v>
      </c>
      <c r="D118" s="6">
        <v>233</v>
      </c>
      <c r="E118" s="7" t="s">
        <v>92</v>
      </c>
      <c r="F118" s="8">
        <f t="shared" si="21"/>
        <v>78.0333333333333</v>
      </c>
      <c r="G118" s="7" t="s">
        <v>9</v>
      </c>
    </row>
    <row r="119" ht="14.25" spans="1:7">
      <c r="A119" s="5">
        <v>117</v>
      </c>
      <c r="B119" s="6" t="str">
        <f t="shared" si="36"/>
        <v>0704053</v>
      </c>
      <c r="C119" s="6" t="str">
        <f>"1134070101802"</f>
        <v>1134070101802</v>
      </c>
      <c r="D119" s="6">
        <v>230</v>
      </c>
      <c r="E119" s="7" t="s">
        <v>35</v>
      </c>
      <c r="F119" s="8">
        <f t="shared" si="21"/>
        <v>38.3333333333333</v>
      </c>
      <c r="G119" s="7" t="s">
        <v>36</v>
      </c>
    </row>
    <row r="120" ht="14.25" spans="1:7">
      <c r="A120" s="5">
        <v>118</v>
      </c>
      <c r="B120" s="6" t="str">
        <f t="shared" ref="B120:B126" si="37">"0704054"</f>
        <v>0704054</v>
      </c>
      <c r="C120" s="6" t="str">
        <f>"2134070601812"</f>
        <v>2134070601812</v>
      </c>
      <c r="D120" s="6">
        <v>236</v>
      </c>
      <c r="E120" s="7" t="s">
        <v>93</v>
      </c>
      <c r="F120" s="8">
        <f t="shared" si="21"/>
        <v>75.8833333333333</v>
      </c>
      <c r="G120" s="7" t="s">
        <v>9</v>
      </c>
    </row>
    <row r="121" ht="14.25" spans="1:7">
      <c r="A121" s="5">
        <v>119</v>
      </c>
      <c r="B121" s="6" t="str">
        <f t="shared" si="37"/>
        <v>0704054</v>
      </c>
      <c r="C121" s="6" t="str">
        <f>"2134070601806"</f>
        <v>2134070601806</v>
      </c>
      <c r="D121" s="6">
        <v>224.5</v>
      </c>
      <c r="E121" s="7" t="s">
        <v>83</v>
      </c>
      <c r="F121" s="8">
        <f t="shared" si="21"/>
        <v>75.0166666666667</v>
      </c>
      <c r="G121" s="7" t="s">
        <v>9</v>
      </c>
    </row>
    <row r="122" ht="14.25" spans="1:7">
      <c r="A122" s="5">
        <v>120</v>
      </c>
      <c r="B122" s="6" t="str">
        <f t="shared" si="37"/>
        <v>0704054</v>
      </c>
      <c r="C122" s="6" t="str">
        <f>"2134070601727"</f>
        <v>2134070601727</v>
      </c>
      <c r="D122" s="6">
        <v>209.5</v>
      </c>
      <c r="E122" s="7" t="s">
        <v>56</v>
      </c>
      <c r="F122" s="8">
        <f t="shared" si="21"/>
        <v>72.7166666666667</v>
      </c>
      <c r="G122" s="7" t="s">
        <v>9</v>
      </c>
    </row>
    <row r="123" ht="14.25" spans="1:7">
      <c r="A123" s="5">
        <v>121</v>
      </c>
      <c r="B123" s="6" t="str">
        <f t="shared" si="37"/>
        <v>0704054</v>
      </c>
      <c r="C123" s="6" t="str">
        <f>"2134070601724"</f>
        <v>2134070601724</v>
      </c>
      <c r="D123" s="6">
        <v>208</v>
      </c>
      <c r="E123" s="7" t="s">
        <v>60</v>
      </c>
      <c r="F123" s="8">
        <f t="shared" si="21"/>
        <v>71.7666666666667</v>
      </c>
      <c r="G123" s="7" t="s">
        <v>9</v>
      </c>
    </row>
    <row r="124" ht="14.25" spans="1:7">
      <c r="A124" s="5">
        <v>122</v>
      </c>
      <c r="B124" s="6" t="str">
        <f t="shared" si="37"/>
        <v>0704054</v>
      </c>
      <c r="C124" s="6" t="str">
        <f>"2134070601730"</f>
        <v>2134070601730</v>
      </c>
      <c r="D124" s="6">
        <v>208</v>
      </c>
      <c r="E124" s="7" t="s">
        <v>94</v>
      </c>
      <c r="F124" s="8">
        <f t="shared" si="21"/>
        <v>69.0466666666667</v>
      </c>
      <c r="G124" s="7" t="s">
        <v>9</v>
      </c>
    </row>
    <row r="125" ht="14.25" spans="1:7">
      <c r="A125" s="5">
        <v>123</v>
      </c>
      <c r="B125" s="6" t="str">
        <f t="shared" si="37"/>
        <v>0704054</v>
      </c>
      <c r="C125" s="6" t="str">
        <f>"2134070601719"</f>
        <v>2134070601719</v>
      </c>
      <c r="D125" s="6">
        <v>236.5</v>
      </c>
      <c r="E125" s="7" t="s">
        <v>35</v>
      </c>
      <c r="F125" s="8">
        <f t="shared" si="21"/>
        <v>39.4166666666667</v>
      </c>
      <c r="G125" s="7" t="s">
        <v>36</v>
      </c>
    </row>
    <row r="126" ht="14.25" spans="1:7">
      <c r="A126" s="5">
        <v>124</v>
      </c>
      <c r="B126" s="6" t="str">
        <f t="shared" si="37"/>
        <v>0704054</v>
      </c>
      <c r="C126" s="6" t="str">
        <f>"2134070601715"</f>
        <v>2134070601715</v>
      </c>
      <c r="D126" s="6">
        <v>212</v>
      </c>
      <c r="E126" s="7" t="s">
        <v>35</v>
      </c>
      <c r="F126" s="8">
        <f t="shared" si="21"/>
        <v>35.3333333333333</v>
      </c>
      <c r="G126" s="7" t="s">
        <v>36</v>
      </c>
    </row>
    <row r="127" ht="14.25" spans="1:7">
      <c r="A127" s="5">
        <v>125</v>
      </c>
      <c r="B127" s="6" t="str">
        <f t="shared" ref="B127:B129" si="38">"0704055"</f>
        <v>0704055</v>
      </c>
      <c r="C127" s="6" t="str">
        <f>"2134070601821"</f>
        <v>2134070601821</v>
      </c>
      <c r="D127" s="6">
        <v>217</v>
      </c>
      <c r="E127" s="7" t="s">
        <v>80</v>
      </c>
      <c r="F127" s="8">
        <f t="shared" si="21"/>
        <v>74.9666666666667</v>
      </c>
      <c r="G127" s="7" t="s">
        <v>9</v>
      </c>
    </row>
    <row r="128" ht="14.25" spans="1:7">
      <c r="A128" s="5">
        <v>126</v>
      </c>
      <c r="B128" s="6" t="str">
        <f t="shared" si="38"/>
        <v>0704055</v>
      </c>
      <c r="C128" s="6" t="str">
        <f>"2134070602007"</f>
        <v>2134070602007</v>
      </c>
      <c r="D128" s="6">
        <v>218</v>
      </c>
      <c r="E128" s="7" t="s">
        <v>86</v>
      </c>
      <c r="F128" s="8">
        <f t="shared" si="21"/>
        <v>73.8833333333333</v>
      </c>
      <c r="G128" s="7" t="s">
        <v>9</v>
      </c>
    </row>
    <row r="129" ht="14.25" spans="1:7">
      <c r="A129" s="5">
        <v>127</v>
      </c>
      <c r="B129" s="6" t="str">
        <f t="shared" si="38"/>
        <v>0704055</v>
      </c>
      <c r="C129" s="6" t="str">
        <f>"2134070601822"</f>
        <v>2134070601822</v>
      </c>
      <c r="D129" s="6">
        <v>207.5</v>
      </c>
      <c r="E129" s="7" t="s">
        <v>35</v>
      </c>
      <c r="F129" s="8">
        <f t="shared" si="21"/>
        <v>34.5833333333333</v>
      </c>
      <c r="G129" s="7" t="s">
        <v>36</v>
      </c>
    </row>
    <row r="130" ht="14.25" spans="1:7">
      <c r="A130" s="5">
        <v>128</v>
      </c>
      <c r="B130" s="6" t="str">
        <f t="shared" ref="B130:B132" si="39">"0704056"</f>
        <v>0704056</v>
      </c>
      <c r="C130" s="6" t="str">
        <f>"1134070102526"</f>
        <v>1134070102526</v>
      </c>
      <c r="D130" s="6">
        <v>202</v>
      </c>
      <c r="E130" s="7" t="s">
        <v>70</v>
      </c>
      <c r="F130" s="8">
        <f t="shared" si="21"/>
        <v>71.5666666666667</v>
      </c>
      <c r="G130" s="7" t="s">
        <v>9</v>
      </c>
    </row>
    <row r="131" ht="14.25" spans="1:7">
      <c r="A131" s="5">
        <v>129</v>
      </c>
      <c r="B131" s="6" t="str">
        <f t="shared" si="39"/>
        <v>0704056</v>
      </c>
      <c r="C131" s="6" t="str">
        <f>"1134070102530"</f>
        <v>1134070102530</v>
      </c>
      <c r="D131" s="6">
        <v>186.5</v>
      </c>
      <c r="E131" s="7" t="s">
        <v>95</v>
      </c>
      <c r="F131" s="8">
        <f t="shared" si="21"/>
        <v>67.2833333333333</v>
      </c>
      <c r="G131" s="7" t="s">
        <v>9</v>
      </c>
    </row>
    <row r="132" ht="14.25" spans="1:7">
      <c r="A132" s="5">
        <v>130</v>
      </c>
      <c r="B132" s="6" t="str">
        <f t="shared" si="39"/>
        <v>0704056</v>
      </c>
      <c r="C132" s="6" t="str">
        <f>"1134070102525"</f>
        <v>1134070102525</v>
      </c>
      <c r="D132" s="6">
        <v>180.5</v>
      </c>
      <c r="E132" s="7" t="s">
        <v>35</v>
      </c>
      <c r="F132" s="8">
        <f t="shared" ref="F132:F195" si="40">D132/3*0.5+E132*0.5</f>
        <v>30.0833333333333</v>
      </c>
      <c r="G132" s="7" t="s">
        <v>36</v>
      </c>
    </row>
    <row r="133" ht="14.25" spans="1:7">
      <c r="A133" s="5">
        <v>131</v>
      </c>
      <c r="B133" s="6" t="str">
        <f t="shared" ref="B133:B135" si="41">"0704057"</f>
        <v>0704057</v>
      </c>
      <c r="C133" s="6" t="str">
        <f>"1134070102620"</f>
        <v>1134070102620</v>
      </c>
      <c r="D133" s="6">
        <v>202</v>
      </c>
      <c r="E133" s="7" t="s">
        <v>86</v>
      </c>
      <c r="F133" s="8">
        <f t="shared" si="40"/>
        <v>71.2166666666667</v>
      </c>
      <c r="G133" s="7" t="s">
        <v>9</v>
      </c>
    </row>
    <row r="134" ht="14.25" spans="1:7">
      <c r="A134" s="5">
        <v>132</v>
      </c>
      <c r="B134" s="6" t="str">
        <f t="shared" si="41"/>
        <v>0704057</v>
      </c>
      <c r="C134" s="6" t="str">
        <f>"1134070102609"</f>
        <v>1134070102609</v>
      </c>
      <c r="D134" s="6">
        <v>200.5</v>
      </c>
      <c r="E134" s="7" t="s">
        <v>96</v>
      </c>
      <c r="F134" s="8">
        <f t="shared" si="40"/>
        <v>69.7166666666667</v>
      </c>
      <c r="G134" s="7" t="s">
        <v>9</v>
      </c>
    </row>
    <row r="135" ht="14.25" spans="1:7">
      <c r="A135" s="5">
        <v>133</v>
      </c>
      <c r="B135" s="6" t="str">
        <f t="shared" si="41"/>
        <v>0704057</v>
      </c>
      <c r="C135" s="6" t="str">
        <f>"1134070102701"</f>
        <v>1134070102701</v>
      </c>
      <c r="D135" s="6">
        <v>199.5</v>
      </c>
      <c r="E135" s="7" t="s">
        <v>97</v>
      </c>
      <c r="F135" s="8">
        <f t="shared" si="40"/>
        <v>68.15</v>
      </c>
      <c r="G135" s="7" t="s">
        <v>9</v>
      </c>
    </row>
    <row r="136" ht="14.25" spans="1:7">
      <c r="A136" s="5">
        <v>134</v>
      </c>
      <c r="B136" s="6" t="str">
        <f t="shared" ref="B136:B138" si="42">"0704058"</f>
        <v>0704058</v>
      </c>
      <c r="C136" s="6" t="str">
        <f>"1134070102916"</f>
        <v>1134070102916</v>
      </c>
      <c r="D136" s="6">
        <v>235</v>
      </c>
      <c r="E136" s="7" t="s">
        <v>81</v>
      </c>
      <c r="F136" s="8">
        <f t="shared" si="40"/>
        <v>77.8666666666667</v>
      </c>
      <c r="G136" s="7" t="s">
        <v>9</v>
      </c>
    </row>
    <row r="137" ht="14.25" spans="1:7">
      <c r="A137" s="5">
        <v>135</v>
      </c>
      <c r="B137" s="6" t="str">
        <f t="shared" si="42"/>
        <v>0704058</v>
      </c>
      <c r="C137" s="6" t="str">
        <f>"1134070102907"</f>
        <v>1134070102907</v>
      </c>
      <c r="D137" s="6">
        <v>235.5</v>
      </c>
      <c r="E137" s="7" t="s">
        <v>35</v>
      </c>
      <c r="F137" s="8">
        <f t="shared" si="40"/>
        <v>39.25</v>
      </c>
      <c r="G137" s="7" t="s">
        <v>36</v>
      </c>
    </row>
    <row r="138" ht="14.25" spans="1:7">
      <c r="A138" s="5">
        <v>136</v>
      </c>
      <c r="B138" s="6" t="str">
        <f t="shared" si="42"/>
        <v>0704058</v>
      </c>
      <c r="C138" s="6" t="str">
        <f>"1134070103012"</f>
        <v>1134070103012</v>
      </c>
      <c r="D138" s="6">
        <v>232</v>
      </c>
      <c r="E138" s="7" t="s">
        <v>35</v>
      </c>
      <c r="F138" s="8">
        <f t="shared" si="40"/>
        <v>38.6666666666667</v>
      </c>
      <c r="G138" s="7" t="s">
        <v>36</v>
      </c>
    </row>
    <row r="139" ht="14.25" spans="1:7">
      <c r="A139" s="5">
        <v>137</v>
      </c>
      <c r="B139" s="6" t="str">
        <f t="shared" ref="B139:B141" si="43">"0704059"</f>
        <v>0704059</v>
      </c>
      <c r="C139" s="6" t="str">
        <f>"1134070103117"</f>
        <v>1134070103117</v>
      </c>
      <c r="D139" s="6">
        <v>217</v>
      </c>
      <c r="E139" s="7" t="s">
        <v>98</v>
      </c>
      <c r="F139" s="8">
        <f t="shared" si="40"/>
        <v>74.9866666666667</v>
      </c>
      <c r="G139" s="7" t="s">
        <v>9</v>
      </c>
    </row>
    <row r="140" ht="14.25" spans="1:7">
      <c r="A140" s="5">
        <v>138</v>
      </c>
      <c r="B140" s="6" t="str">
        <f t="shared" si="43"/>
        <v>0704059</v>
      </c>
      <c r="C140" s="6" t="str">
        <f>"1134070103105"</f>
        <v>1134070103105</v>
      </c>
      <c r="D140" s="6">
        <v>220</v>
      </c>
      <c r="E140" s="7" t="s">
        <v>62</v>
      </c>
      <c r="F140" s="8">
        <f t="shared" si="40"/>
        <v>74.8166666666667</v>
      </c>
      <c r="G140" s="7" t="s">
        <v>9</v>
      </c>
    </row>
    <row r="141" ht="14.25" spans="1:7">
      <c r="A141" s="5">
        <v>139</v>
      </c>
      <c r="B141" s="6" t="str">
        <f t="shared" si="43"/>
        <v>0704059</v>
      </c>
      <c r="C141" s="6" t="str">
        <f>"1134070103228"</f>
        <v>1134070103228</v>
      </c>
      <c r="D141" s="6">
        <v>210</v>
      </c>
      <c r="E141" s="7" t="s">
        <v>35</v>
      </c>
      <c r="F141" s="8">
        <f t="shared" si="40"/>
        <v>35</v>
      </c>
      <c r="G141" s="7" t="s">
        <v>36</v>
      </c>
    </row>
    <row r="142" ht="14.25" spans="1:7">
      <c r="A142" s="5">
        <v>140</v>
      </c>
      <c r="B142" s="6" t="str">
        <f t="shared" ref="B142:B144" si="44">"0704060"</f>
        <v>0704060</v>
      </c>
      <c r="C142" s="6" t="str">
        <f>"1134070103327"</f>
        <v>1134070103327</v>
      </c>
      <c r="D142" s="6">
        <v>226.5</v>
      </c>
      <c r="E142" s="7" t="s">
        <v>97</v>
      </c>
      <c r="F142" s="8">
        <f t="shared" si="40"/>
        <v>72.65</v>
      </c>
      <c r="G142" s="7" t="s">
        <v>9</v>
      </c>
    </row>
    <row r="143" ht="14.25" spans="1:7">
      <c r="A143" s="5">
        <v>141</v>
      </c>
      <c r="B143" s="6" t="str">
        <f t="shared" si="44"/>
        <v>0704060</v>
      </c>
      <c r="C143" s="6" t="str">
        <f>"1134070103330"</f>
        <v>1134070103330</v>
      </c>
      <c r="D143" s="6">
        <v>213.5</v>
      </c>
      <c r="E143" s="7" t="s">
        <v>96</v>
      </c>
      <c r="F143" s="8">
        <f t="shared" si="40"/>
        <v>71.8833333333333</v>
      </c>
      <c r="G143" s="7" t="s">
        <v>9</v>
      </c>
    </row>
    <row r="144" ht="14.25" spans="1:7">
      <c r="A144" s="5">
        <v>142</v>
      </c>
      <c r="B144" s="6" t="str">
        <f t="shared" si="44"/>
        <v>0704060</v>
      </c>
      <c r="C144" s="6" t="str">
        <f>"1134070103604"</f>
        <v>1134070103604</v>
      </c>
      <c r="D144" s="6">
        <v>205.5</v>
      </c>
      <c r="E144" s="7" t="s">
        <v>99</v>
      </c>
      <c r="F144" s="8">
        <f t="shared" si="40"/>
        <v>68.65</v>
      </c>
      <c r="G144" s="7" t="s">
        <v>9</v>
      </c>
    </row>
    <row r="145" ht="14.25" spans="1:7">
      <c r="A145" s="5">
        <v>143</v>
      </c>
      <c r="B145" s="6" t="str">
        <f t="shared" ref="B145:B147" si="45">"0704061"</f>
        <v>0704061</v>
      </c>
      <c r="C145" s="6" t="str">
        <f>"1134070103702"</f>
        <v>1134070103702</v>
      </c>
      <c r="D145" s="6">
        <v>201.5</v>
      </c>
      <c r="E145" s="7" t="s">
        <v>12</v>
      </c>
      <c r="F145" s="8">
        <f t="shared" si="40"/>
        <v>72.0833333333333</v>
      </c>
      <c r="G145" s="7" t="s">
        <v>9</v>
      </c>
    </row>
    <row r="146" ht="14.25" spans="1:7">
      <c r="A146" s="5">
        <v>144</v>
      </c>
      <c r="B146" s="6" t="str">
        <f t="shared" si="45"/>
        <v>0704061</v>
      </c>
      <c r="C146" s="6" t="str">
        <f>"1134070103709"</f>
        <v>1134070103709</v>
      </c>
      <c r="D146" s="6">
        <v>202.5</v>
      </c>
      <c r="E146" s="7" t="s">
        <v>34</v>
      </c>
      <c r="F146" s="8">
        <f t="shared" si="40"/>
        <v>72.05</v>
      </c>
      <c r="G146" s="7" t="s">
        <v>9</v>
      </c>
    </row>
    <row r="147" ht="14.25" spans="1:7">
      <c r="A147" s="5">
        <v>145</v>
      </c>
      <c r="B147" s="6" t="str">
        <f t="shared" si="45"/>
        <v>0704061</v>
      </c>
      <c r="C147" s="6" t="str">
        <f>"1134070103617"</f>
        <v>1134070103617</v>
      </c>
      <c r="D147" s="6">
        <v>203</v>
      </c>
      <c r="E147" s="7" t="s">
        <v>64</v>
      </c>
      <c r="F147" s="8">
        <f t="shared" si="40"/>
        <v>70.4333333333333</v>
      </c>
      <c r="G147" s="7" t="s">
        <v>9</v>
      </c>
    </row>
    <row r="148" ht="14.25" spans="1:7">
      <c r="A148" s="5">
        <v>146</v>
      </c>
      <c r="B148" s="6" t="str">
        <f t="shared" ref="B148:B150" si="46">"0704062"</f>
        <v>0704062</v>
      </c>
      <c r="C148" s="6" t="str">
        <f>"1134070104008"</f>
        <v>1134070104008</v>
      </c>
      <c r="D148" s="6">
        <v>231.5</v>
      </c>
      <c r="E148" s="7" t="s">
        <v>92</v>
      </c>
      <c r="F148" s="8">
        <f t="shared" si="40"/>
        <v>77.7833333333333</v>
      </c>
      <c r="G148" s="7" t="s">
        <v>9</v>
      </c>
    </row>
    <row r="149" ht="14.25" spans="1:7">
      <c r="A149" s="5">
        <v>147</v>
      </c>
      <c r="B149" s="6" t="str">
        <f t="shared" si="46"/>
        <v>0704062</v>
      </c>
      <c r="C149" s="6" t="str">
        <f>"1134070103911"</f>
        <v>1134070103911</v>
      </c>
      <c r="D149" s="6">
        <v>230.5</v>
      </c>
      <c r="E149" s="7" t="s">
        <v>100</v>
      </c>
      <c r="F149" s="8">
        <f t="shared" si="40"/>
        <v>77.3166666666667</v>
      </c>
      <c r="G149" s="7" t="s">
        <v>9</v>
      </c>
    </row>
    <row r="150" ht="14.25" spans="1:7">
      <c r="A150" s="5">
        <v>148</v>
      </c>
      <c r="B150" s="6" t="str">
        <f t="shared" si="46"/>
        <v>0704062</v>
      </c>
      <c r="C150" s="6" t="str">
        <f>"1134070104011"</f>
        <v>1134070104011</v>
      </c>
      <c r="D150" s="6">
        <v>229</v>
      </c>
      <c r="E150" s="7" t="s">
        <v>38</v>
      </c>
      <c r="F150" s="8">
        <f t="shared" si="40"/>
        <v>76.3666666666667</v>
      </c>
      <c r="G150" s="7" t="s">
        <v>9</v>
      </c>
    </row>
    <row r="151" ht="14.25" spans="1:7">
      <c r="A151" s="5">
        <v>149</v>
      </c>
      <c r="B151" s="6" t="str">
        <f t="shared" ref="B151:B153" si="47">"0704063"</f>
        <v>0704063</v>
      </c>
      <c r="C151" s="6" t="str">
        <f>"1134070104022"</f>
        <v>1134070104022</v>
      </c>
      <c r="D151" s="6">
        <v>215.5</v>
      </c>
      <c r="E151" s="7" t="s">
        <v>101</v>
      </c>
      <c r="F151" s="8">
        <f t="shared" si="40"/>
        <v>75.3166666666667</v>
      </c>
      <c r="G151" s="7" t="s">
        <v>9</v>
      </c>
    </row>
    <row r="152" ht="14.25" spans="1:7">
      <c r="A152" s="5">
        <v>150</v>
      </c>
      <c r="B152" s="6" t="str">
        <f t="shared" si="47"/>
        <v>0704063</v>
      </c>
      <c r="C152" s="6" t="str">
        <f>"1134070104025"</f>
        <v>1134070104025</v>
      </c>
      <c r="D152" s="6">
        <v>213</v>
      </c>
      <c r="E152" s="7" t="s">
        <v>96</v>
      </c>
      <c r="F152" s="8">
        <f t="shared" si="40"/>
        <v>71.8</v>
      </c>
      <c r="G152" s="7" t="s">
        <v>9</v>
      </c>
    </row>
    <row r="153" ht="14.25" spans="1:7">
      <c r="A153" s="5">
        <v>151</v>
      </c>
      <c r="B153" s="6" t="str">
        <f t="shared" si="47"/>
        <v>0704063</v>
      </c>
      <c r="C153" s="6" t="str">
        <f>"1134070104208"</f>
        <v>1134070104208</v>
      </c>
      <c r="D153" s="6">
        <v>191</v>
      </c>
      <c r="E153" s="7" t="s">
        <v>102</v>
      </c>
      <c r="F153" s="8">
        <f t="shared" si="40"/>
        <v>66.6333333333333</v>
      </c>
      <c r="G153" s="7" t="s">
        <v>9</v>
      </c>
    </row>
    <row r="154" ht="14.25" spans="1:7">
      <c r="A154" s="5">
        <v>152</v>
      </c>
      <c r="B154" s="6" t="str">
        <f t="shared" ref="B154:B156" si="48">"0704064"</f>
        <v>0704064</v>
      </c>
      <c r="C154" s="6" t="str">
        <f>"1134070104430"</f>
        <v>1134070104430</v>
      </c>
      <c r="D154" s="6">
        <v>207.5</v>
      </c>
      <c r="E154" s="7" t="s">
        <v>103</v>
      </c>
      <c r="F154" s="8">
        <f t="shared" si="40"/>
        <v>74.7833333333333</v>
      </c>
      <c r="G154" s="7" t="s">
        <v>9</v>
      </c>
    </row>
    <row r="155" ht="14.25" spans="1:7">
      <c r="A155" s="5">
        <v>153</v>
      </c>
      <c r="B155" s="6" t="str">
        <f t="shared" si="48"/>
        <v>0704064</v>
      </c>
      <c r="C155" s="6" t="str">
        <f>"1134070104419"</f>
        <v>1134070104419</v>
      </c>
      <c r="D155" s="6">
        <v>211</v>
      </c>
      <c r="E155" s="7" t="s">
        <v>104</v>
      </c>
      <c r="F155" s="8">
        <f t="shared" si="40"/>
        <v>74.1666666666667</v>
      </c>
      <c r="G155" s="7" t="s">
        <v>9</v>
      </c>
    </row>
    <row r="156" ht="14.25" spans="1:7">
      <c r="A156" s="5">
        <v>154</v>
      </c>
      <c r="B156" s="6" t="str">
        <f t="shared" si="48"/>
        <v>0704064</v>
      </c>
      <c r="C156" s="6" t="str">
        <f>"1134070104228"</f>
        <v>1134070104228</v>
      </c>
      <c r="D156" s="6">
        <v>202.5</v>
      </c>
      <c r="E156" s="7" t="s">
        <v>35</v>
      </c>
      <c r="F156" s="8">
        <f t="shared" si="40"/>
        <v>33.75</v>
      </c>
      <c r="G156" s="7" t="s">
        <v>36</v>
      </c>
    </row>
    <row r="157" ht="14.25" spans="1:7">
      <c r="A157" s="5">
        <v>155</v>
      </c>
      <c r="B157" s="6" t="str">
        <f t="shared" ref="B157:B159" si="49">"0704065"</f>
        <v>0704065</v>
      </c>
      <c r="C157" s="6" t="str">
        <f>"1134070104604"</f>
        <v>1134070104604</v>
      </c>
      <c r="D157" s="6">
        <v>205.5</v>
      </c>
      <c r="E157" s="7" t="s">
        <v>104</v>
      </c>
      <c r="F157" s="8">
        <f t="shared" si="40"/>
        <v>73.25</v>
      </c>
      <c r="G157" s="7" t="s">
        <v>9</v>
      </c>
    </row>
    <row r="158" ht="14.25" spans="1:7">
      <c r="A158" s="5">
        <v>156</v>
      </c>
      <c r="B158" s="6" t="str">
        <f t="shared" si="49"/>
        <v>0704065</v>
      </c>
      <c r="C158" s="6" t="str">
        <f>"1134070104609"</f>
        <v>1134070104609</v>
      </c>
      <c r="D158" s="6">
        <v>184</v>
      </c>
      <c r="E158" s="7" t="s">
        <v>105</v>
      </c>
      <c r="F158" s="8">
        <f t="shared" si="40"/>
        <v>67.3666666666667</v>
      </c>
      <c r="G158" s="7" t="s">
        <v>9</v>
      </c>
    </row>
    <row r="159" ht="14.25" spans="1:7">
      <c r="A159" s="5">
        <v>157</v>
      </c>
      <c r="B159" s="6" t="str">
        <f t="shared" si="49"/>
        <v>0704065</v>
      </c>
      <c r="C159" s="6" t="str">
        <f>"1134070104804"</f>
        <v>1134070104804</v>
      </c>
      <c r="D159" s="6">
        <v>199.5</v>
      </c>
      <c r="E159" s="7" t="s">
        <v>106</v>
      </c>
      <c r="F159" s="8">
        <f t="shared" si="40"/>
        <v>66.25</v>
      </c>
      <c r="G159" s="7" t="s">
        <v>9</v>
      </c>
    </row>
    <row r="160" ht="14.25" spans="1:7">
      <c r="A160" s="5">
        <v>158</v>
      </c>
      <c r="B160" s="6" t="str">
        <f t="shared" ref="B160:B162" si="50">"0704066"</f>
        <v>0704066</v>
      </c>
      <c r="C160" s="6" t="str">
        <f>"1134070104826"</f>
        <v>1134070104826</v>
      </c>
      <c r="D160" s="6">
        <v>217</v>
      </c>
      <c r="E160" s="7" t="s">
        <v>107</v>
      </c>
      <c r="F160" s="8">
        <f t="shared" si="40"/>
        <v>73.1166666666667</v>
      </c>
      <c r="G160" s="7" t="s">
        <v>9</v>
      </c>
    </row>
    <row r="161" ht="14.25" spans="1:7">
      <c r="A161" s="5">
        <v>159</v>
      </c>
      <c r="B161" s="6" t="str">
        <f t="shared" si="50"/>
        <v>0704066</v>
      </c>
      <c r="C161" s="6" t="str">
        <f>"1134070105004"</f>
        <v>1134070105004</v>
      </c>
      <c r="D161" s="6">
        <v>199</v>
      </c>
      <c r="E161" s="7" t="s">
        <v>108</v>
      </c>
      <c r="F161" s="8">
        <f t="shared" si="40"/>
        <v>70.0166666666667</v>
      </c>
      <c r="G161" s="7" t="s">
        <v>9</v>
      </c>
    </row>
    <row r="162" ht="14.25" spans="1:7">
      <c r="A162" s="5">
        <v>160</v>
      </c>
      <c r="B162" s="6" t="str">
        <f t="shared" si="50"/>
        <v>0704066</v>
      </c>
      <c r="C162" s="6" t="str">
        <f>"1134070105008"</f>
        <v>1134070105008</v>
      </c>
      <c r="D162" s="6">
        <v>199.5</v>
      </c>
      <c r="E162" s="7" t="s">
        <v>35</v>
      </c>
      <c r="F162" s="8">
        <f t="shared" si="40"/>
        <v>33.25</v>
      </c>
      <c r="G162" s="7" t="s">
        <v>36</v>
      </c>
    </row>
    <row r="163" ht="14.25" spans="1:7">
      <c r="A163" s="5">
        <v>161</v>
      </c>
      <c r="B163" s="6" t="str">
        <f>"0704067"</f>
        <v>0704067</v>
      </c>
      <c r="C163" s="6" t="str">
        <f>"3134070801620"</f>
        <v>3134070801620</v>
      </c>
      <c r="D163" s="6">
        <v>196.5</v>
      </c>
      <c r="E163" s="7" t="s">
        <v>101</v>
      </c>
      <c r="F163" s="8">
        <f t="shared" si="40"/>
        <v>72.15</v>
      </c>
      <c r="G163" s="7" t="s">
        <v>9</v>
      </c>
    </row>
    <row r="164" ht="14.25" spans="1:7">
      <c r="A164" s="5">
        <v>162</v>
      </c>
      <c r="B164" s="6" t="str">
        <f>"0704067"</f>
        <v>0704067</v>
      </c>
      <c r="C164" s="6" t="str">
        <f>"3134070801622"</f>
        <v>3134070801622</v>
      </c>
      <c r="D164" s="6">
        <v>179</v>
      </c>
      <c r="E164" s="7" t="s">
        <v>109</v>
      </c>
      <c r="F164" s="8">
        <f t="shared" si="40"/>
        <v>62.0333333333333</v>
      </c>
      <c r="G164" s="7" t="s">
        <v>9</v>
      </c>
    </row>
    <row r="165" ht="14.25" spans="1:7">
      <c r="A165" s="5">
        <v>163</v>
      </c>
      <c r="B165" s="6" t="str">
        <f t="shared" ref="B165:B167" si="51">"0704068"</f>
        <v>0704068</v>
      </c>
      <c r="C165" s="6" t="str">
        <f>"2134070602101"</f>
        <v>2134070602101</v>
      </c>
      <c r="D165" s="6">
        <v>231</v>
      </c>
      <c r="E165" s="7" t="s">
        <v>110</v>
      </c>
      <c r="F165" s="8">
        <f t="shared" si="40"/>
        <v>77.23</v>
      </c>
      <c r="G165" s="7" t="s">
        <v>9</v>
      </c>
    </row>
    <row r="166" ht="14.25" spans="1:7">
      <c r="A166" s="5">
        <v>164</v>
      </c>
      <c r="B166" s="6" t="str">
        <f t="shared" si="51"/>
        <v>0704068</v>
      </c>
      <c r="C166" s="6" t="str">
        <f>"2134070602017"</f>
        <v>2134070602017</v>
      </c>
      <c r="D166" s="6">
        <v>211.5</v>
      </c>
      <c r="E166" s="7" t="s">
        <v>87</v>
      </c>
      <c r="F166" s="8">
        <f t="shared" si="40"/>
        <v>74.2</v>
      </c>
      <c r="G166" s="7" t="s">
        <v>9</v>
      </c>
    </row>
    <row r="167" ht="14.25" spans="1:7">
      <c r="A167" s="5">
        <v>165</v>
      </c>
      <c r="B167" s="6" t="str">
        <f t="shared" si="51"/>
        <v>0704068</v>
      </c>
      <c r="C167" s="6" t="str">
        <f>"2134070602026"</f>
        <v>2134070602026</v>
      </c>
      <c r="D167" s="6">
        <v>210</v>
      </c>
      <c r="E167" s="7" t="s">
        <v>53</v>
      </c>
      <c r="F167" s="8">
        <f t="shared" si="40"/>
        <v>72.87</v>
      </c>
      <c r="G167" s="7" t="s">
        <v>9</v>
      </c>
    </row>
    <row r="168" ht="14.25" spans="1:7">
      <c r="A168" s="5">
        <v>166</v>
      </c>
      <c r="B168" s="6" t="str">
        <f t="shared" ref="B168:B170" si="52">"0704069"</f>
        <v>0704069</v>
      </c>
      <c r="C168" s="6" t="str">
        <f>"2134070602208"</f>
        <v>2134070602208</v>
      </c>
      <c r="D168" s="6">
        <v>208.5</v>
      </c>
      <c r="E168" s="7" t="s">
        <v>111</v>
      </c>
      <c r="F168" s="8">
        <f t="shared" si="40"/>
        <v>74.19</v>
      </c>
      <c r="G168" s="7" t="s">
        <v>9</v>
      </c>
    </row>
    <row r="169" ht="14.25" spans="1:7">
      <c r="A169" s="5">
        <v>167</v>
      </c>
      <c r="B169" s="6" t="str">
        <f t="shared" si="52"/>
        <v>0704069</v>
      </c>
      <c r="C169" s="6" t="str">
        <f>"2134070602129"</f>
        <v>2134070602129</v>
      </c>
      <c r="D169" s="6">
        <v>200</v>
      </c>
      <c r="E169" s="7" t="s">
        <v>112</v>
      </c>
      <c r="F169" s="8">
        <f t="shared" si="40"/>
        <v>72.6833333333333</v>
      </c>
      <c r="G169" s="7" t="s">
        <v>9</v>
      </c>
    </row>
    <row r="170" ht="14.25" spans="1:7">
      <c r="A170" s="5">
        <v>168</v>
      </c>
      <c r="B170" s="6" t="str">
        <f t="shared" si="52"/>
        <v>0704069</v>
      </c>
      <c r="C170" s="6" t="str">
        <f>"2134070602128"</f>
        <v>2134070602128</v>
      </c>
      <c r="D170" s="6">
        <v>203.5</v>
      </c>
      <c r="E170" s="7" t="s">
        <v>39</v>
      </c>
      <c r="F170" s="8">
        <f t="shared" si="40"/>
        <v>72.3666666666667</v>
      </c>
      <c r="G170" s="7" t="s">
        <v>9</v>
      </c>
    </row>
    <row r="171" ht="14.25" spans="1:7">
      <c r="A171" s="5">
        <v>169</v>
      </c>
      <c r="B171" s="6" t="str">
        <f t="shared" ref="B171:B173" si="53">"0704070"</f>
        <v>0704070</v>
      </c>
      <c r="C171" s="6" t="str">
        <f>"1134070105308"</f>
        <v>1134070105308</v>
      </c>
      <c r="D171" s="6">
        <v>211.5</v>
      </c>
      <c r="E171" s="7" t="s">
        <v>113</v>
      </c>
      <c r="F171" s="8">
        <f t="shared" si="40"/>
        <v>74.44</v>
      </c>
      <c r="G171" s="7" t="s">
        <v>9</v>
      </c>
    </row>
    <row r="172" ht="14.25" spans="1:7">
      <c r="A172" s="5">
        <v>170</v>
      </c>
      <c r="B172" s="6" t="str">
        <f t="shared" si="53"/>
        <v>0704070</v>
      </c>
      <c r="C172" s="6" t="str">
        <f>"1134070105207"</f>
        <v>1134070105207</v>
      </c>
      <c r="D172" s="6">
        <v>197.5</v>
      </c>
      <c r="E172" s="7" t="s">
        <v>28</v>
      </c>
      <c r="F172" s="8">
        <f t="shared" si="40"/>
        <v>71.4666666666667</v>
      </c>
      <c r="G172" s="7" t="s">
        <v>9</v>
      </c>
    </row>
    <row r="173" ht="14.25" spans="1:7">
      <c r="A173" s="5">
        <v>171</v>
      </c>
      <c r="B173" s="6" t="str">
        <f t="shared" si="53"/>
        <v>0704070</v>
      </c>
      <c r="C173" s="6" t="str">
        <f>"1134070105422"</f>
        <v>1134070105422</v>
      </c>
      <c r="D173" s="6">
        <v>191</v>
      </c>
      <c r="E173" s="7" t="s">
        <v>35</v>
      </c>
      <c r="F173" s="8">
        <f t="shared" si="40"/>
        <v>31.8333333333333</v>
      </c>
      <c r="G173" s="7" t="s">
        <v>36</v>
      </c>
    </row>
    <row r="174" ht="14.25" spans="1:7">
      <c r="A174" s="5">
        <v>172</v>
      </c>
      <c r="B174" s="6" t="str">
        <f t="shared" ref="B174:B176" si="54">"0704071"</f>
        <v>0704071</v>
      </c>
      <c r="C174" s="6" t="str">
        <f>"1134070105515"</f>
        <v>1134070105515</v>
      </c>
      <c r="D174" s="6">
        <v>212.5</v>
      </c>
      <c r="E174" s="7" t="s">
        <v>74</v>
      </c>
      <c r="F174" s="8">
        <f t="shared" si="40"/>
        <v>73.6266666666667</v>
      </c>
      <c r="G174" s="7" t="s">
        <v>9</v>
      </c>
    </row>
    <row r="175" ht="14.25" spans="1:7">
      <c r="A175" s="5">
        <v>173</v>
      </c>
      <c r="B175" s="6" t="str">
        <f t="shared" si="54"/>
        <v>0704071</v>
      </c>
      <c r="C175" s="6" t="str">
        <f>"1134070105519"</f>
        <v>1134070105519</v>
      </c>
      <c r="D175" s="6">
        <v>208</v>
      </c>
      <c r="E175" s="7" t="s">
        <v>89</v>
      </c>
      <c r="F175" s="8">
        <f t="shared" si="40"/>
        <v>71.3166666666667</v>
      </c>
      <c r="G175" s="7" t="s">
        <v>9</v>
      </c>
    </row>
    <row r="176" ht="14.25" spans="1:7">
      <c r="A176" s="5">
        <v>174</v>
      </c>
      <c r="B176" s="6" t="str">
        <f t="shared" si="54"/>
        <v>0704071</v>
      </c>
      <c r="C176" s="6" t="str">
        <f>"1134070105530"</f>
        <v>1134070105530</v>
      </c>
      <c r="D176" s="6">
        <v>200</v>
      </c>
      <c r="E176" s="7" t="s">
        <v>43</v>
      </c>
      <c r="F176" s="8">
        <f t="shared" si="40"/>
        <v>70.8333333333333</v>
      </c>
      <c r="G176" s="7" t="s">
        <v>9</v>
      </c>
    </row>
    <row r="177" ht="14.25" spans="1:7">
      <c r="A177" s="5">
        <v>175</v>
      </c>
      <c r="B177" s="6" t="str">
        <f t="shared" ref="B177:B179" si="55">"0704072"</f>
        <v>0704072</v>
      </c>
      <c r="C177" s="6" t="str">
        <f>"1134070105619"</f>
        <v>1134070105619</v>
      </c>
      <c r="D177" s="6">
        <v>203</v>
      </c>
      <c r="E177" s="7" t="s">
        <v>114</v>
      </c>
      <c r="F177" s="8">
        <f t="shared" si="40"/>
        <v>73.0833333333333</v>
      </c>
      <c r="G177" s="7" t="s">
        <v>9</v>
      </c>
    </row>
    <row r="178" ht="14.25" spans="1:7">
      <c r="A178" s="5">
        <v>176</v>
      </c>
      <c r="B178" s="6" t="str">
        <f t="shared" si="55"/>
        <v>0704072</v>
      </c>
      <c r="C178" s="6" t="str">
        <f>"1134070105626"</f>
        <v>1134070105626</v>
      </c>
      <c r="D178" s="6">
        <v>202.5</v>
      </c>
      <c r="E178" s="7" t="s">
        <v>115</v>
      </c>
      <c r="F178" s="8">
        <f t="shared" si="40"/>
        <v>72.18</v>
      </c>
      <c r="G178" s="7" t="s">
        <v>9</v>
      </c>
    </row>
    <row r="179" ht="14.25" spans="1:7">
      <c r="A179" s="5">
        <v>177</v>
      </c>
      <c r="B179" s="6" t="str">
        <f t="shared" si="55"/>
        <v>0704072</v>
      </c>
      <c r="C179" s="6" t="str">
        <f>"1134070105706"</f>
        <v>1134070105706</v>
      </c>
      <c r="D179" s="6">
        <v>197</v>
      </c>
      <c r="E179" s="7" t="s">
        <v>116</v>
      </c>
      <c r="F179" s="8">
        <f t="shared" si="40"/>
        <v>71.5833333333333</v>
      </c>
      <c r="G179" s="7" t="s">
        <v>9</v>
      </c>
    </row>
    <row r="180" ht="14.25" spans="1:7">
      <c r="A180" s="5">
        <v>178</v>
      </c>
      <c r="B180" s="6" t="str">
        <f t="shared" ref="B180:B182" si="56">"0704073"</f>
        <v>0704073</v>
      </c>
      <c r="C180" s="6" t="str">
        <f>"1134070105723"</f>
        <v>1134070105723</v>
      </c>
      <c r="D180" s="6">
        <v>220</v>
      </c>
      <c r="E180" s="7" t="s">
        <v>117</v>
      </c>
      <c r="F180" s="8">
        <f t="shared" si="40"/>
        <v>75.7066666666667</v>
      </c>
      <c r="G180" s="7" t="s">
        <v>9</v>
      </c>
    </row>
    <row r="181" ht="14.25" spans="1:7">
      <c r="A181" s="5">
        <v>179</v>
      </c>
      <c r="B181" s="6" t="str">
        <f t="shared" si="56"/>
        <v>0704073</v>
      </c>
      <c r="C181" s="6" t="str">
        <f>"1134070105717"</f>
        <v>1134070105717</v>
      </c>
      <c r="D181" s="6">
        <v>204</v>
      </c>
      <c r="E181" s="7" t="s">
        <v>118</v>
      </c>
      <c r="F181" s="8">
        <f t="shared" si="40"/>
        <v>72.98</v>
      </c>
      <c r="G181" s="7" t="s">
        <v>9</v>
      </c>
    </row>
    <row r="182" ht="14.25" spans="1:7">
      <c r="A182" s="5">
        <v>180</v>
      </c>
      <c r="B182" s="6" t="str">
        <f t="shared" si="56"/>
        <v>0704073</v>
      </c>
      <c r="C182" s="6" t="str">
        <f>"1134070105821"</f>
        <v>1134070105821</v>
      </c>
      <c r="D182" s="6">
        <v>215</v>
      </c>
      <c r="E182" s="7" t="s">
        <v>18</v>
      </c>
      <c r="F182" s="8">
        <f t="shared" si="40"/>
        <v>72.6333333333333</v>
      </c>
      <c r="G182" s="7" t="s">
        <v>9</v>
      </c>
    </row>
    <row r="183" ht="14.25" spans="1:7">
      <c r="A183" s="5">
        <v>181</v>
      </c>
      <c r="B183" s="6" t="str">
        <f t="shared" ref="B183:B185" si="57">"0704074"</f>
        <v>0704074</v>
      </c>
      <c r="C183" s="6" t="str">
        <f>"2134070602303"</f>
        <v>2134070602303</v>
      </c>
      <c r="D183" s="6">
        <v>204.5</v>
      </c>
      <c r="E183" s="7" t="s">
        <v>8</v>
      </c>
      <c r="F183" s="8">
        <f t="shared" si="40"/>
        <v>72.1833333333333</v>
      </c>
      <c r="G183" s="7" t="s">
        <v>9</v>
      </c>
    </row>
    <row r="184" ht="14.25" spans="1:7">
      <c r="A184" s="5">
        <v>182</v>
      </c>
      <c r="B184" s="6" t="str">
        <f t="shared" si="57"/>
        <v>0704074</v>
      </c>
      <c r="C184" s="6" t="str">
        <f>"2134070602304"</f>
        <v>2134070602304</v>
      </c>
      <c r="D184" s="6">
        <v>234.5</v>
      </c>
      <c r="E184" s="7" t="s">
        <v>35</v>
      </c>
      <c r="F184" s="8">
        <f t="shared" si="40"/>
        <v>39.0833333333333</v>
      </c>
      <c r="G184" s="7" t="s">
        <v>36</v>
      </c>
    </row>
    <row r="185" ht="14.25" spans="1:7">
      <c r="A185" s="5">
        <v>183</v>
      </c>
      <c r="B185" s="6" t="str">
        <f t="shared" si="57"/>
        <v>0704074</v>
      </c>
      <c r="C185" s="6" t="str">
        <f>"2134070602221"</f>
        <v>2134070602221</v>
      </c>
      <c r="D185" s="6">
        <v>212.5</v>
      </c>
      <c r="E185" s="7" t="s">
        <v>35</v>
      </c>
      <c r="F185" s="8">
        <f t="shared" si="40"/>
        <v>35.4166666666667</v>
      </c>
      <c r="G185" s="7" t="s">
        <v>36</v>
      </c>
    </row>
    <row r="186" ht="14.25" spans="1:7">
      <c r="A186" s="5">
        <v>184</v>
      </c>
      <c r="B186" s="6" t="str">
        <f t="shared" ref="B186:B188" si="58">"0704075"</f>
        <v>0704075</v>
      </c>
      <c r="C186" s="6" t="str">
        <f>"3134070801628"</f>
        <v>3134070801628</v>
      </c>
      <c r="D186" s="6">
        <v>203</v>
      </c>
      <c r="E186" s="7" t="s">
        <v>59</v>
      </c>
      <c r="F186" s="8">
        <f t="shared" si="40"/>
        <v>71.2333333333333</v>
      </c>
      <c r="G186" s="7" t="s">
        <v>9</v>
      </c>
    </row>
    <row r="187" ht="14.25" spans="1:7">
      <c r="A187" s="5">
        <v>185</v>
      </c>
      <c r="B187" s="6" t="str">
        <f t="shared" si="58"/>
        <v>0704075</v>
      </c>
      <c r="C187" s="6" t="str">
        <f>"3134070801627"</f>
        <v>3134070801627</v>
      </c>
      <c r="D187" s="6">
        <v>208</v>
      </c>
      <c r="E187" s="7" t="s">
        <v>96</v>
      </c>
      <c r="F187" s="8">
        <f t="shared" si="40"/>
        <v>70.9666666666667</v>
      </c>
      <c r="G187" s="7" t="s">
        <v>9</v>
      </c>
    </row>
    <row r="188" ht="14.25" spans="1:7">
      <c r="A188" s="5">
        <v>186</v>
      </c>
      <c r="B188" s="6" t="str">
        <f t="shared" si="58"/>
        <v>0704075</v>
      </c>
      <c r="C188" s="6" t="str">
        <f>"3134070801626"</f>
        <v>3134070801626</v>
      </c>
      <c r="D188" s="6">
        <v>179.5</v>
      </c>
      <c r="E188" s="7" t="s">
        <v>43</v>
      </c>
      <c r="F188" s="8">
        <f t="shared" si="40"/>
        <v>67.4166666666667</v>
      </c>
      <c r="G188" s="7" t="s">
        <v>9</v>
      </c>
    </row>
    <row r="189" ht="14.25" spans="1:7">
      <c r="A189" s="5">
        <v>187</v>
      </c>
      <c r="B189" s="6" t="str">
        <f t="shared" ref="B189:B191" si="59">"0704076"</f>
        <v>0704076</v>
      </c>
      <c r="C189" s="6" t="str">
        <f>"1134070106116"</f>
        <v>1134070106116</v>
      </c>
      <c r="D189" s="6">
        <v>212.5</v>
      </c>
      <c r="E189" s="7" t="s">
        <v>70</v>
      </c>
      <c r="F189" s="8">
        <f t="shared" si="40"/>
        <v>73.3166666666667</v>
      </c>
      <c r="G189" s="7" t="s">
        <v>9</v>
      </c>
    </row>
    <row r="190" ht="14.25" spans="1:7">
      <c r="A190" s="5">
        <v>188</v>
      </c>
      <c r="B190" s="6" t="str">
        <f t="shared" si="59"/>
        <v>0704076</v>
      </c>
      <c r="C190" s="6" t="str">
        <f>"1134070106207"</f>
        <v>1134070106207</v>
      </c>
      <c r="D190" s="6">
        <v>208</v>
      </c>
      <c r="E190" s="7" t="s">
        <v>21</v>
      </c>
      <c r="F190" s="8">
        <f t="shared" si="40"/>
        <v>72.3166666666667</v>
      </c>
      <c r="G190" s="7" t="s">
        <v>9</v>
      </c>
    </row>
    <row r="191" ht="14.25" spans="1:7">
      <c r="A191" s="5">
        <v>189</v>
      </c>
      <c r="B191" s="6" t="str">
        <f t="shared" si="59"/>
        <v>0704076</v>
      </c>
      <c r="C191" s="6" t="str">
        <f>"1134070106113"</f>
        <v>1134070106113</v>
      </c>
      <c r="D191" s="6">
        <v>202.5</v>
      </c>
      <c r="E191" s="7" t="s">
        <v>107</v>
      </c>
      <c r="F191" s="8">
        <f t="shared" si="40"/>
        <v>70.7</v>
      </c>
      <c r="G191" s="7" t="s">
        <v>9</v>
      </c>
    </row>
    <row r="192" ht="14.25" spans="1:7">
      <c r="A192" s="5">
        <v>190</v>
      </c>
      <c r="B192" s="6" t="str">
        <f t="shared" ref="B192:B195" si="60">"0704077"</f>
        <v>0704077</v>
      </c>
      <c r="C192" s="6" t="str">
        <f>"2134070602406"</f>
        <v>2134070602406</v>
      </c>
      <c r="D192" s="6">
        <v>232</v>
      </c>
      <c r="E192" s="7" t="s">
        <v>119</v>
      </c>
      <c r="F192" s="8">
        <f t="shared" si="40"/>
        <v>75.4166666666667</v>
      </c>
      <c r="G192" s="7" t="s">
        <v>9</v>
      </c>
    </row>
    <row r="193" ht="14.25" spans="1:7">
      <c r="A193" s="5">
        <v>191</v>
      </c>
      <c r="B193" s="6" t="str">
        <f t="shared" si="60"/>
        <v>0704077</v>
      </c>
      <c r="C193" s="6" t="str">
        <f>"2134070602323"</f>
        <v>2134070602323</v>
      </c>
      <c r="D193" s="6">
        <v>205</v>
      </c>
      <c r="E193" s="7" t="s">
        <v>120</v>
      </c>
      <c r="F193" s="8">
        <f t="shared" si="40"/>
        <v>74.1666666666667</v>
      </c>
      <c r="G193" s="7" t="s">
        <v>9</v>
      </c>
    </row>
    <row r="194" ht="14.25" spans="1:7">
      <c r="A194" s="5">
        <v>192</v>
      </c>
      <c r="B194" s="6" t="str">
        <f t="shared" si="60"/>
        <v>0704077</v>
      </c>
      <c r="C194" s="6" t="str">
        <f>"2134070602329"</f>
        <v>2134070602329</v>
      </c>
      <c r="D194" s="6">
        <v>205</v>
      </c>
      <c r="E194" s="7" t="s">
        <v>82</v>
      </c>
      <c r="F194" s="8">
        <f t="shared" si="40"/>
        <v>69.8666666666667</v>
      </c>
      <c r="G194" s="7" t="s">
        <v>9</v>
      </c>
    </row>
    <row r="195" ht="14.25" spans="1:7">
      <c r="A195" s="5">
        <v>193</v>
      </c>
      <c r="B195" s="6" t="str">
        <f t="shared" si="60"/>
        <v>0704077</v>
      </c>
      <c r="C195" s="6" t="str">
        <f>"2134070602418"</f>
        <v>2134070602418</v>
      </c>
      <c r="D195" s="6">
        <v>206</v>
      </c>
      <c r="E195" s="7" t="s">
        <v>35</v>
      </c>
      <c r="F195" s="8">
        <f t="shared" si="40"/>
        <v>34.3333333333333</v>
      </c>
      <c r="G195" s="7" t="s">
        <v>36</v>
      </c>
    </row>
    <row r="196" ht="14.25" spans="1:7">
      <c r="A196" s="5">
        <v>194</v>
      </c>
      <c r="B196" s="6" t="str">
        <f t="shared" ref="B196:B198" si="61">"0704078"</f>
        <v>0704078</v>
      </c>
      <c r="C196" s="6" t="str">
        <f>"1134070200130"</f>
        <v>1134070200130</v>
      </c>
      <c r="D196" s="6">
        <v>221.5</v>
      </c>
      <c r="E196" s="7" t="s">
        <v>104</v>
      </c>
      <c r="F196" s="8">
        <f t="shared" ref="F196:F259" si="62">D196/3*0.5+E196*0.5</f>
        <v>75.9166666666667</v>
      </c>
      <c r="G196" s="7" t="s">
        <v>9</v>
      </c>
    </row>
    <row r="197" ht="14.25" spans="1:7">
      <c r="A197" s="5">
        <v>195</v>
      </c>
      <c r="B197" s="6" t="str">
        <f t="shared" si="61"/>
        <v>0704078</v>
      </c>
      <c r="C197" s="6" t="str">
        <f>"1134070200126"</f>
        <v>1134070200126</v>
      </c>
      <c r="D197" s="6">
        <v>204.5</v>
      </c>
      <c r="E197" s="7" t="s">
        <v>46</v>
      </c>
      <c r="F197" s="8">
        <f t="shared" si="62"/>
        <v>72.9333333333333</v>
      </c>
      <c r="G197" s="7" t="s">
        <v>9</v>
      </c>
    </row>
    <row r="198" ht="14.25" spans="1:7">
      <c r="A198" s="5">
        <v>196</v>
      </c>
      <c r="B198" s="6" t="str">
        <f t="shared" si="61"/>
        <v>0704078</v>
      </c>
      <c r="C198" s="6" t="str">
        <f>"1134070200204"</f>
        <v>1134070200204</v>
      </c>
      <c r="D198" s="6">
        <v>183.5</v>
      </c>
      <c r="E198" s="7" t="s">
        <v>61</v>
      </c>
      <c r="F198" s="8">
        <f t="shared" si="62"/>
        <v>67.4833333333333</v>
      </c>
      <c r="G198" s="7" t="s">
        <v>9</v>
      </c>
    </row>
    <row r="199" ht="14.25" spans="1:7">
      <c r="A199" s="5">
        <v>197</v>
      </c>
      <c r="B199" s="6" t="str">
        <f t="shared" ref="B199:B201" si="63">"0704079"</f>
        <v>0704079</v>
      </c>
      <c r="C199" s="6" t="str">
        <f>"1134070200402"</f>
        <v>1134070200402</v>
      </c>
      <c r="D199" s="6">
        <v>221</v>
      </c>
      <c r="E199" s="7" t="s">
        <v>83</v>
      </c>
      <c r="F199" s="8">
        <f t="shared" si="62"/>
        <v>74.4333333333333</v>
      </c>
      <c r="G199" s="7" t="s">
        <v>9</v>
      </c>
    </row>
    <row r="200" ht="14.25" spans="1:7">
      <c r="A200" s="5">
        <v>198</v>
      </c>
      <c r="B200" s="6" t="str">
        <f t="shared" si="63"/>
        <v>0704079</v>
      </c>
      <c r="C200" s="6" t="str">
        <f>"1134070200301"</f>
        <v>1134070200301</v>
      </c>
      <c r="D200" s="6">
        <v>214</v>
      </c>
      <c r="E200" s="7" t="s">
        <v>38</v>
      </c>
      <c r="F200" s="8">
        <f t="shared" si="62"/>
        <v>73.8666666666667</v>
      </c>
      <c r="G200" s="7" t="s">
        <v>9</v>
      </c>
    </row>
    <row r="201" ht="14.25" spans="1:7">
      <c r="A201" s="5">
        <v>199</v>
      </c>
      <c r="B201" s="6" t="str">
        <f t="shared" si="63"/>
        <v>0704079</v>
      </c>
      <c r="C201" s="6" t="str">
        <f>"1134070200512"</f>
        <v>1134070200512</v>
      </c>
      <c r="D201" s="6">
        <v>212.5</v>
      </c>
      <c r="E201" s="7" t="s">
        <v>75</v>
      </c>
      <c r="F201" s="8">
        <f t="shared" si="62"/>
        <v>72.4166666666667</v>
      </c>
      <c r="G201" s="7" t="s">
        <v>9</v>
      </c>
    </row>
    <row r="202" ht="14.25" spans="1:7">
      <c r="A202" s="5">
        <v>200</v>
      </c>
      <c r="B202" s="6" t="str">
        <f t="shared" ref="B202:B204" si="64">"0704080"</f>
        <v>0704080</v>
      </c>
      <c r="C202" s="6" t="str">
        <f>"1134070200609"</f>
        <v>1134070200609</v>
      </c>
      <c r="D202" s="6">
        <v>218.5</v>
      </c>
      <c r="E202" s="7" t="s">
        <v>67</v>
      </c>
      <c r="F202" s="8">
        <f t="shared" si="62"/>
        <v>74.6666666666667</v>
      </c>
      <c r="G202" s="7" t="s">
        <v>9</v>
      </c>
    </row>
    <row r="203" ht="14.25" spans="1:7">
      <c r="A203" s="5">
        <v>201</v>
      </c>
      <c r="B203" s="6" t="str">
        <f t="shared" si="64"/>
        <v>0704080</v>
      </c>
      <c r="C203" s="6" t="str">
        <f>"1134070200601"</f>
        <v>1134070200601</v>
      </c>
      <c r="D203" s="6">
        <v>206</v>
      </c>
      <c r="E203" s="7" t="s">
        <v>121</v>
      </c>
      <c r="F203" s="8">
        <f t="shared" si="62"/>
        <v>72.0833333333333</v>
      </c>
      <c r="G203" s="7" t="s">
        <v>9</v>
      </c>
    </row>
    <row r="204" ht="14.25" spans="1:7">
      <c r="A204" s="5">
        <v>202</v>
      </c>
      <c r="B204" s="6" t="str">
        <f t="shared" si="64"/>
        <v>0704080</v>
      </c>
      <c r="C204" s="6" t="str">
        <f>"1134070200529"</f>
        <v>1134070200529</v>
      </c>
      <c r="D204" s="6">
        <v>227.5</v>
      </c>
      <c r="E204" s="7" t="s">
        <v>35</v>
      </c>
      <c r="F204" s="8">
        <f t="shared" si="62"/>
        <v>37.9166666666667</v>
      </c>
      <c r="G204" s="7" t="s">
        <v>36</v>
      </c>
    </row>
    <row r="205" ht="14.25" spans="1:7">
      <c r="A205" s="5">
        <v>203</v>
      </c>
      <c r="B205" s="6" t="str">
        <f t="shared" ref="B205:B207" si="65">"0704085"</f>
        <v>0704085</v>
      </c>
      <c r="C205" s="6" t="str">
        <f>"4134070703127"</f>
        <v>4134070703127</v>
      </c>
      <c r="D205" s="6">
        <v>189.5</v>
      </c>
      <c r="E205" s="7" t="s">
        <v>43</v>
      </c>
      <c r="F205" s="8">
        <f t="shared" si="62"/>
        <v>69.0833333333333</v>
      </c>
      <c r="G205" s="7" t="s">
        <v>9</v>
      </c>
    </row>
    <row r="206" ht="14.25" spans="1:7">
      <c r="A206" s="5">
        <v>204</v>
      </c>
      <c r="B206" s="6" t="str">
        <f t="shared" si="65"/>
        <v>0704085</v>
      </c>
      <c r="C206" s="6" t="str">
        <f>"4134070703408"</f>
        <v>4134070703408</v>
      </c>
      <c r="D206" s="6">
        <v>181</v>
      </c>
      <c r="E206" s="7" t="s">
        <v>48</v>
      </c>
      <c r="F206" s="8">
        <f t="shared" si="62"/>
        <v>67.3166666666667</v>
      </c>
      <c r="G206" s="7" t="s">
        <v>9</v>
      </c>
    </row>
    <row r="207" ht="14.25" spans="1:7">
      <c r="A207" s="5">
        <v>205</v>
      </c>
      <c r="B207" s="6" t="str">
        <f t="shared" si="65"/>
        <v>0704085</v>
      </c>
      <c r="C207" s="6" t="str">
        <f>"4134070703224"</f>
        <v>4134070703224</v>
      </c>
      <c r="D207" s="6">
        <v>180.5</v>
      </c>
      <c r="E207" s="7" t="s">
        <v>97</v>
      </c>
      <c r="F207" s="8">
        <f t="shared" si="62"/>
        <v>64.9833333333333</v>
      </c>
      <c r="G207" s="7" t="s">
        <v>9</v>
      </c>
    </row>
    <row r="208" ht="14.25" spans="1:7">
      <c r="A208" s="5">
        <v>206</v>
      </c>
      <c r="B208" s="6" t="str">
        <f>"0705086"</f>
        <v>0705086</v>
      </c>
      <c r="C208" s="6" t="str">
        <f>"1134070200615"</f>
        <v>1134070200615</v>
      </c>
      <c r="D208" s="6">
        <v>187</v>
      </c>
      <c r="E208" s="7" t="s">
        <v>85</v>
      </c>
      <c r="F208" s="8">
        <f t="shared" si="62"/>
        <v>70.2166666666667</v>
      </c>
      <c r="G208" s="7" t="s">
        <v>9</v>
      </c>
    </row>
    <row r="209" ht="14.25" spans="1:7">
      <c r="A209" s="5">
        <v>207</v>
      </c>
      <c r="B209" s="6" t="str">
        <f t="shared" ref="B209:B211" si="66">"0705087"</f>
        <v>0705087</v>
      </c>
      <c r="C209" s="6" t="str">
        <f>"1134070200626"</f>
        <v>1134070200626</v>
      </c>
      <c r="D209" s="6">
        <v>221.5</v>
      </c>
      <c r="E209" s="7" t="s">
        <v>104</v>
      </c>
      <c r="F209" s="8">
        <f t="shared" si="62"/>
        <v>75.9166666666667</v>
      </c>
      <c r="G209" s="7" t="s">
        <v>9</v>
      </c>
    </row>
    <row r="210" ht="14.25" spans="1:7">
      <c r="A210" s="5">
        <v>208</v>
      </c>
      <c r="B210" s="6" t="str">
        <f t="shared" si="66"/>
        <v>0705087</v>
      </c>
      <c r="C210" s="6" t="str">
        <f>"1134070200705"</f>
        <v>1134070200705</v>
      </c>
      <c r="D210" s="6">
        <v>216.5</v>
      </c>
      <c r="E210" s="7" t="s">
        <v>81</v>
      </c>
      <c r="F210" s="8">
        <f t="shared" si="62"/>
        <v>74.7833333333333</v>
      </c>
      <c r="G210" s="7" t="s">
        <v>9</v>
      </c>
    </row>
    <row r="211" ht="14.25" spans="1:7">
      <c r="A211" s="5">
        <v>209</v>
      </c>
      <c r="B211" s="6" t="str">
        <f t="shared" si="66"/>
        <v>0705087</v>
      </c>
      <c r="C211" s="6" t="str">
        <f>"1134070200702"</f>
        <v>1134070200702</v>
      </c>
      <c r="D211" s="6">
        <v>194.5</v>
      </c>
      <c r="E211" s="7" t="s">
        <v>122</v>
      </c>
      <c r="F211" s="8">
        <f t="shared" si="62"/>
        <v>71.8466666666667</v>
      </c>
      <c r="G211" s="7" t="s">
        <v>9</v>
      </c>
    </row>
    <row r="212" ht="14.25" spans="1:7">
      <c r="A212" s="5">
        <v>210</v>
      </c>
      <c r="B212" s="6" t="str">
        <f t="shared" ref="B212:B214" si="67">"0706089"</f>
        <v>0706089</v>
      </c>
      <c r="C212" s="6" t="str">
        <f>"1134070200809"</f>
        <v>1134070200809</v>
      </c>
      <c r="D212" s="6">
        <v>218</v>
      </c>
      <c r="E212" s="7" t="s">
        <v>112</v>
      </c>
      <c r="F212" s="8">
        <f t="shared" si="62"/>
        <v>75.6833333333333</v>
      </c>
      <c r="G212" s="7" t="s">
        <v>9</v>
      </c>
    </row>
    <row r="213" ht="14.25" spans="1:7">
      <c r="A213" s="5">
        <v>211</v>
      </c>
      <c r="B213" s="6" t="str">
        <f t="shared" si="67"/>
        <v>0706089</v>
      </c>
      <c r="C213" s="6" t="str">
        <f>"1134070200813"</f>
        <v>1134070200813</v>
      </c>
      <c r="D213" s="6">
        <v>199.5</v>
      </c>
      <c r="E213" s="7" t="s">
        <v>123</v>
      </c>
      <c r="F213" s="8">
        <f t="shared" si="62"/>
        <v>71.2</v>
      </c>
      <c r="G213" s="7" t="s">
        <v>9</v>
      </c>
    </row>
    <row r="214" ht="14.25" spans="1:7">
      <c r="A214" s="5">
        <v>212</v>
      </c>
      <c r="B214" s="6" t="str">
        <f t="shared" si="67"/>
        <v>0706089</v>
      </c>
      <c r="C214" s="6" t="str">
        <f>"1134070200810"</f>
        <v>1134070200810</v>
      </c>
      <c r="D214" s="6">
        <v>198.5</v>
      </c>
      <c r="E214" s="7" t="s">
        <v>35</v>
      </c>
      <c r="F214" s="8">
        <f t="shared" si="62"/>
        <v>33.0833333333333</v>
      </c>
      <c r="G214" s="7" t="s">
        <v>36</v>
      </c>
    </row>
    <row r="215" ht="14.25" spans="1:7">
      <c r="A215" s="5">
        <v>213</v>
      </c>
      <c r="B215" s="6" t="str">
        <f t="shared" ref="B215:B217" si="68">"0706090"</f>
        <v>0706090</v>
      </c>
      <c r="C215" s="6" t="str">
        <f>"1134070200919"</f>
        <v>1134070200919</v>
      </c>
      <c r="D215" s="6">
        <v>227</v>
      </c>
      <c r="E215" s="7" t="s">
        <v>71</v>
      </c>
      <c r="F215" s="8">
        <f t="shared" si="62"/>
        <v>76.1833333333333</v>
      </c>
      <c r="G215" s="7" t="s">
        <v>9</v>
      </c>
    </row>
    <row r="216" ht="14.25" spans="1:7">
      <c r="A216" s="5">
        <v>214</v>
      </c>
      <c r="B216" s="6" t="str">
        <f t="shared" si="68"/>
        <v>0706090</v>
      </c>
      <c r="C216" s="6" t="str">
        <f>"1134070200830"</f>
        <v>1134070200830</v>
      </c>
      <c r="D216" s="6">
        <v>223</v>
      </c>
      <c r="E216" s="7" t="s">
        <v>71</v>
      </c>
      <c r="F216" s="8">
        <f t="shared" si="62"/>
        <v>75.5166666666667</v>
      </c>
      <c r="G216" s="7" t="s">
        <v>9</v>
      </c>
    </row>
    <row r="217" ht="14.25" spans="1:7">
      <c r="A217" s="5">
        <v>215</v>
      </c>
      <c r="B217" s="6" t="str">
        <f t="shared" si="68"/>
        <v>0706090</v>
      </c>
      <c r="C217" s="6" t="str">
        <f>"1134070200825"</f>
        <v>1134070200825</v>
      </c>
      <c r="D217" s="6">
        <v>216.5</v>
      </c>
      <c r="E217" s="7" t="s">
        <v>35</v>
      </c>
      <c r="F217" s="8">
        <f t="shared" si="62"/>
        <v>36.0833333333333</v>
      </c>
      <c r="G217" s="7" t="s">
        <v>36</v>
      </c>
    </row>
    <row r="218" ht="14.25" spans="1:7">
      <c r="A218" s="5">
        <v>216</v>
      </c>
      <c r="B218" s="6" t="str">
        <f t="shared" ref="B218:B220" si="69">"0707091"</f>
        <v>0707091</v>
      </c>
      <c r="C218" s="6" t="str">
        <f>"1134070201116"</f>
        <v>1134070201116</v>
      </c>
      <c r="D218" s="6">
        <v>214.5</v>
      </c>
      <c r="E218" s="7" t="s">
        <v>124</v>
      </c>
      <c r="F218" s="8">
        <f t="shared" si="62"/>
        <v>74.27</v>
      </c>
      <c r="G218" s="7" t="s">
        <v>9</v>
      </c>
    </row>
    <row r="219" ht="14.25" spans="1:7">
      <c r="A219" s="5">
        <v>217</v>
      </c>
      <c r="B219" s="6" t="str">
        <f t="shared" si="69"/>
        <v>0707091</v>
      </c>
      <c r="C219" s="6" t="str">
        <f>"1134070201015"</f>
        <v>1134070201015</v>
      </c>
      <c r="D219" s="6">
        <v>218</v>
      </c>
      <c r="E219" s="7" t="s">
        <v>59</v>
      </c>
      <c r="F219" s="8">
        <f t="shared" si="62"/>
        <v>73.7333333333333</v>
      </c>
      <c r="G219" s="7" t="s">
        <v>9</v>
      </c>
    </row>
    <row r="220" ht="14.25" spans="1:7">
      <c r="A220" s="5">
        <v>218</v>
      </c>
      <c r="B220" s="6" t="str">
        <f t="shared" si="69"/>
        <v>0707091</v>
      </c>
      <c r="C220" s="6" t="str">
        <f>"1134070201128"</f>
        <v>1134070201128</v>
      </c>
      <c r="D220" s="6">
        <v>204.5</v>
      </c>
      <c r="E220" s="7" t="s">
        <v>125</v>
      </c>
      <c r="F220" s="8">
        <f t="shared" si="62"/>
        <v>71.9733333333333</v>
      </c>
      <c r="G220" s="7" t="s">
        <v>9</v>
      </c>
    </row>
    <row r="221" ht="14.25" spans="1:7">
      <c r="A221" s="5">
        <v>219</v>
      </c>
      <c r="B221" s="6" t="str">
        <f t="shared" ref="B221:B223" si="70">"0707092"</f>
        <v>0707092</v>
      </c>
      <c r="C221" s="6" t="str">
        <f>"3134070801719"</f>
        <v>3134070801719</v>
      </c>
      <c r="D221" s="6">
        <v>202.5</v>
      </c>
      <c r="E221" s="7" t="s">
        <v>126</v>
      </c>
      <c r="F221" s="8">
        <f t="shared" si="62"/>
        <v>72.16</v>
      </c>
      <c r="G221" s="7" t="s">
        <v>9</v>
      </c>
    </row>
    <row r="222" ht="14.25" spans="1:7">
      <c r="A222" s="5">
        <v>220</v>
      </c>
      <c r="B222" s="6" t="str">
        <f t="shared" si="70"/>
        <v>0707092</v>
      </c>
      <c r="C222" s="6" t="str">
        <f>"3134070801718"</f>
        <v>3134070801718</v>
      </c>
      <c r="D222" s="6">
        <v>184.5</v>
      </c>
      <c r="E222" s="7" t="s">
        <v>92</v>
      </c>
      <c r="F222" s="8">
        <f t="shared" si="62"/>
        <v>69.95</v>
      </c>
      <c r="G222" s="7" t="s">
        <v>9</v>
      </c>
    </row>
    <row r="223" ht="14.25" spans="1:7">
      <c r="A223" s="5">
        <v>221</v>
      </c>
      <c r="B223" s="6" t="str">
        <f t="shared" si="70"/>
        <v>0707092</v>
      </c>
      <c r="C223" s="6" t="str">
        <f>"3134070801716"</f>
        <v>3134070801716</v>
      </c>
      <c r="D223" s="6">
        <v>182</v>
      </c>
      <c r="E223" s="7" t="s">
        <v>127</v>
      </c>
      <c r="F223" s="8">
        <f t="shared" si="62"/>
        <v>67.9033333333333</v>
      </c>
      <c r="G223" s="7" t="s">
        <v>9</v>
      </c>
    </row>
    <row r="224" ht="14.25" spans="1:7">
      <c r="A224" s="5">
        <v>222</v>
      </c>
      <c r="B224" s="6" t="str">
        <f t="shared" ref="B224:B226" si="71">"0707093"</f>
        <v>0707093</v>
      </c>
      <c r="C224" s="6" t="str">
        <f>"1134070201309"</f>
        <v>1134070201309</v>
      </c>
      <c r="D224" s="6">
        <v>203.5</v>
      </c>
      <c r="E224" s="7" t="s">
        <v>38</v>
      </c>
      <c r="F224" s="8">
        <f t="shared" si="62"/>
        <v>72.1166666666667</v>
      </c>
      <c r="G224" s="7" t="s">
        <v>9</v>
      </c>
    </row>
    <row r="225" ht="14.25" spans="1:7">
      <c r="A225" s="5">
        <v>223</v>
      </c>
      <c r="B225" s="6" t="str">
        <f t="shared" si="71"/>
        <v>0707093</v>
      </c>
      <c r="C225" s="6" t="str">
        <f>"1134070201301"</f>
        <v>1134070201301</v>
      </c>
      <c r="D225" s="6">
        <v>191.5</v>
      </c>
      <c r="E225" s="7" t="s">
        <v>101</v>
      </c>
      <c r="F225" s="8">
        <f t="shared" si="62"/>
        <v>71.3166666666667</v>
      </c>
      <c r="G225" s="7" t="s">
        <v>9</v>
      </c>
    </row>
    <row r="226" ht="14.25" spans="1:7">
      <c r="A226" s="5">
        <v>224</v>
      </c>
      <c r="B226" s="6" t="str">
        <f t="shared" si="71"/>
        <v>0707093</v>
      </c>
      <c r="C226" s="6" t="str">
        <f>"1134070201218"</f>
        <v>1134070201218</v>
      </c>
      <c r="D226" s="6">
        <v>191.5</v>
      </c>
      <c r="E226" s="7" t="s">
        <v>56</v>
      </c>
      <c r="F226" s="8">
        <f t="shared" si="62"/>
        <v>69.7166666666667</v>
      </c>
      <c r="G226" s="7" t="s">
        <v>9</v>
      </c>
    </row>
    <row r="227" ht="14.25" spans="1:7">
      <c r="A227" s="5">
        <v>225</v>
      </c>
      <c r="B227" s="6" t="str">
        <f t="shared" ref="B227:B229" si="72">"0707094"</f>
        <v>0707094</v>
      </c>
      <c r="C227" s="6" t="str">
        <f>"2134070602423"</f>
        <v>2134070602423</v>
      </c>
      <c r="D227" s="6">
        <v>200.5</v>
      </c>
      <c r="E227" s="7" t="s">
        <v>128</v>
      </c>
      <c r="F227" s="8">
        <f t="shared" si="62"/>
        <v>72.5766666666667</v>
      </c>
      <c r="G227" s="7" t="s">
        <v>9</v>
      </c>
    </row>
    <row r="228" ht="14.25" spans="1:7">
      <c r="A228" s="5">
        <v>226</v>
      </c>
      <c r="B228" s="6" t="str">
        <f t="shared" si="72"/>
        <v>0707094</v>
      </c>
      <c r="C228" s="6" t="str">
        <f>"2134070602429"</f>
        <v>2134070602429</v>
      </c>
      <c r="D228" s="6">
        <v>197.5</v>
      </c>
      <c r="E228" s="7" t="s">
        <v>60</v>
      </c>
      <c r="F228" s="8">
        <f t="shared" si="62"/>
        <v>70.0166666666667</v>
      </c>
      <c r="G228" s="7" t="s">
        <v>9</v>
      </c>
    </row>
    <row r="229" ht="14.25" spans="1:7">
      <c r="A229" s="5">
        <v>227</v>
      </c>
      <c r="B229" s="6" t="str">
        <f t="shared" si="72"/>
        <v>0707094</v>
      </c>
      <c r="C229" s="6" t="str">
        <f>"2134070602426"</f>
        <v>2134070602426</v>
      </c>
      <c r="D229" s="6">
        <v>216</v>
      </c>
      <c r="E229" s="7" t="s">
        <v>35</v>
      </c>
      <c r="F229" s="8">
        <f t="shared" si="62"/>
        <v>36</v>
      </c>
      <c r="G229" s="7" t="s">
        <v>36</v>
      </c>
    </row>
    <row r="230" ht="14.25" spans="1:7">
      <c r="A230" s="5">
        <v>228</v>
      </c>
      <c r="B230" s="6" t="str">
        <f t="shared" ref="B230:B232" si="73">"0707095"</f>
        <v>0707095</v>
      </c>
      <c r="C230" s="6" t="str">
        <f>"1134070201408"</f>
        <v>1134070201408</v>
      </c>
      <c r="D230" s="6">
        <v>189.5</v>
      </c>
      <c r="E230" s="7" t="s">
        <v>129</v>
      </c>
      <c r="F230" s="8">
        <f t="shared" si="62"/>
        <v>70.0033333333333</v>
      </c>
      <c r="G230" s="7" t="s">
        <v>9</v>
      </c>
    </row>
    <row r="231" ht="14.25" spans="1:7">
      <c r="A231" s="5">
        <v>229</v>
      </c>
      <c r="B231" s="6" t="str">
        <f t="shared" si="73"/>
        <v>0707095</v>
      </c>
      <c r="C231" s="6" t="str">
        <f>"1134070201411"</f>
        <v>1134070201411</v>
      </c>
      <c r="D231" s="6">
        <v>188.5</v>
      </c>
      <c r="E231" s="7" t="s">
        <v>67</v>
      </c>
      <c r="F231" s="8">
        <f t="shared" si="62"/>
        <v>69.6666666666667</v>
      </c>
      <c r="G231" s="7" t="s">
        <v>9</v>
      </c>
    </row>
    <row r="232" ht="14.25" spans="1:7">
      <c r="A232" s="5">
        <v>230</v>
      </c>
      <c r="B232" s="6" t="str">
        <f t="shared" si="73"/>
        <v>0707095</v>
      </c>
      <c r="C232" s="6" t="str">
        <f>"1134070201403"</f>
        <v>1134070201403</v>
      </c>
      <c r="D232" s="6">
        <v>190.5</v>
      </c>
      <c r="E232" s="7" t="s">
        <v>55</v>
      </c>
      <c r="F232" s="8">
        <f t="shared" si="62"/>
        <v>69.6</v>
      </c>
      <c r="G232" s="7" t="s">
        <v>9</v>
      </c>
    </row>
    <row r="233" ht="14.25" spans="1:7">
      <c r="A233" s="5">
        <v>231</v>
      </c>
      <c r="B233" s="6" t="str">
        <f t="shared" ref="B233:B235" si="74">"0707096"</f>
        <v>0707096</v>
      </c>
      <c r="C233" s="6" t="str">
        <f>"2134070602511"</f>
        <v>2134070602511</v>
      </c>
      <c r="D233" s="6">
        <v>197</v>
      </c>
      <c r="E233" s="7" t="s">
        <v>130</v>
      </c>
      <c r="F233" s="8">
        <f t="shared" si="62"/>
        <v>72.4333333333333</v>
      </c>
      <c r="G233" s="7" t="s">
        <v>9</v>
      </c>
    </row>
    <row r="234" ht="14.25" spans="1:7">
      <c r="A234" s="5">
        <v>232</v>
      </c>
      <c r="B234" s="6" t="str">
        <f t="shared" si="74"/>
        <v>0707096</v>
      </c>
      <c r="C234" s="6" t="str">
        <f>"2134070602502"</f>
        <v>2134070602502</v>
      </c>
      <c r="D234" s="6">
        <v>178</v>
      </c>
      <c r="E234" s="7" t="s">
        <v>123</v>
      </c>
      <c r="F234" s="8">
        <f t="shared" si="62"/>
        <v>67.6166666666667</v>
      </c>
      <c r="G234" s="7" t="s">
        <v>9</v>
      </c>
    </row>
    <row r="235" ht="14.25" spans="1:7">
      <c r="A235" s="5">
        <v>233</v>
      </c>
      <c r="B235" s="6" t="str">
        <f t="shared" si="74"/>
        <v>0707096</v>
      </c>
      <c r="C235" s="6" t="str">
        <f>"2134070602501"</f>
        <v>2134070602501</v>
      </c>
      <c r="D235" s="6">
        <v>175.5</v>
      </c>
      <c r="E235" s="7" t="s">
        <v>35</v>
      </c>
      <c r="F235" s="8">
        <f t="shared" si="62"/>
        <v>29.25</v>
      </c>
      <c r="G235" s="7" t="s">
        <v>36</v>
      </c>
    </row>
    <row r="236" ht="14.25" spans="1:7">
      <c r="A236" s="5">
        <v>234</v>
      </c>
      <c r="B236" s="6" t="str">
        <f t="shared" ref="B236:B238" si="75">"0707097"</f>
        <v>0707097</v>
      </c>
      <c r="C236" s="6" t="str">
        <f>"1134070201419"</f>
        <v>1134070201419</v>
      </c>
      <c r="D236" s="6">
        <v>193</v>
      </c>
      <c r="E236" s="7" t="s">
        <v>131</v>
      </c>
      <c r="F236" s="8">
        <f t="shared" si="62"/>
        <v>71.9866666666667</v>
      </c>
      <c r="G236" s="7" t="s">
        <v>9</v>
      </c>
    </row>
    <row r="237" ht="14.25" spans="1:7">
      <c r="A237" s="5">
        <v>235</v>
      </c>
      <c r="B237" s="6" t="str">
        <f t="shared" si="75"/>
        <v>0707097</v>
      </c>
      <c r="C237" s="6" t="str">
        <f>"1134070201415"</f>
        <v>1134070201415</v>
      </c>
      <c r="D237" s="6">
        <v>174</v>
      </c>
      <c r="E237" s="7" t="s">
        <v>132</v>
      </c>
      <c r="F237" s="8">
        <f t="shared" si="62"/>
        <v>65.38</v>
      </c>
      <c r="G237" s="7" t="s">
        <v>9</v>
      </c>
    </row>
    <row r="238" ht="14.25" spans="1:7">
      <c r="A238" s="5">
        <v>236</v>
      </c>
      <c r="B238" s="6" t="str">
        <f t="shared" si="75"/>
        <v>0707097</v>
      </c>
      <c r="C238" s="6" t="str">
        <f>"1134070201413"</f>
        <v>1134070201413</v>
      </c>
      <c r="D238" s="6">
        <v>178.5</v>
      </c>
      <c r="E238" s="7" t="s">
        <v>35</v>
      </c>
      <c r="F238" s="8">
        <f t="shared" si="62"/>
        <v>29.75</v>
      </c>
      <c r="G238" s="7" t="s">
        <v>36</v>
      </c>
    </row>
    <row r="239" ht="14.25" spans="1:7">
      <c r="A239" s="5">
        <v>237</v>
      </c>
      <c r="B239" s="6" t="str">
        <f t="shared" ref="B239:B241" si="76">"0707098"</f>
        <v>0707098</v>
      </c>
      <c r="C239" s="6" t="str">
        <f>"2134070602527"</f>
        <v>2134070602527</v>
      </c>
      <c r="D239" s="6">
        <v>212</v>
      </c>
      <c r="E239" s="7" t="s">
        <v>133</v>
      </c>
      <c r="F239" s="8">
        <f t="shared" si="62"/>
        <v>74.7433333333333</v>
      </c>
      <c r="G239" s="7" t="s">
        <v>9</v>
      </c>
    </row>
    <row r="240" ht="14.25" spans="1:7">
      <c r="A240" s="5">
        <v>238</v>
      </c>
      <c r="B240" s="6" t="str">
        <f t="shared" si="76"/>
        <v>0707098</v>
      </c>
      <c r="C240" s="6" t="str">
        <f>"2134070602620"</f>
        <v>2134070602620</v>
      </c>
      <c r="D240" s="6">
        <v>198.5</v>
      </c>
      <c r="E240" s="7" t="s">
        <v>134</v>
      </c>
      <c r="F240" s="8">
        <f t="shared" si="62"/>
        <v>73.7233333333333</v>
      </c>
      <c r="G240" s="7" t="s">
        <v>9</v>
      </c>
    </row>
    <row r="241" ht="14.25" spans="1:7">
      <c r="A241" s="5">
        <v>239</v>
      </c>
      <c r="B241" s="6" t="str">
        <f t="shared" si="76"/>
        <v>0707098</v>
      </c>
      <c r="C241" s="6" t="str">
        <f>"2134070602621"</f>
        <v>2134070602621</v>
      </c>
      <c r="D241" s="6">
        <v>199.5</v>
      </c>
      <c r="E241" s="7" t="s">
        <v>135</v>
      </c>
      <c r="F241" s="8">
        <f t="shared" si="62"/>
        <v>73.24</v>
      </c>
      <c r="G241" s="7" t="s">
        <v>9</v>
      </c>
    </row>
    <row r="242" ht="14.25" spans="1:7">
      <c r="A242" s="5">
        <v>240</v>
      </c>
      <c r="B242" s="6" t="str">
        <f t="shared" ref="B242:B244" si="77">"0707099"</f>
        <v>0707099</v>
      </c>
      <c r="C242" s="6" t="str">
        <f>"2134070602716"</f>
        <v>2134070602716</v>
      </c>
      <c r="D242" s="6">
        <v>194.5</v>
      </c>
      <c r="E242" s="7" t="s">
        <v>136</v>
      </c>
      <c r="F242" s="8">
        <f t="shared" si="62"/>
        <v>72.8066666666667</v>
      </c>
      <c r="G242" s="7" t="s">
        <v>9</v>
      </c>
    </row>
    <row r="243" ht="14.25" spans="1:7">
      <c r="A243" s="5">
        <v>241</v>
      </c>
      <c r="B243" s="6" t="str">
        <f t="shared" si="77"/>
        <v>0707099</v>
      </c>
      <c r="C243" s="6" t="str">
        <f>"2134070602702"</f>
        <v>2134070602702</v>
      </c>
      <c r="D243" s="6">
        <v>200.5</v>
      </c>
      <c r="E243" s="7" t="s">
        <v>31</v>
      </c>
      <c r="F243" s="8">
        <f t="shared" si="62"/>
        <v>71.9266666666667</v>
      </c>
      <c r="G243" s="7" t="s">
        <v>9</v>
      </c>
    </row>
    <row r="244" ht="14.25" spans="1:7">
      <c r="A244" s="5">
        <v>242</v>
      </c>
      <c r="B244" s="6" t="str">
        <f t="shared" si="77"/>
        <v>0707099</v>
      </c>
      <c r="C244" s="6" t="str">
        <f>"2134070602710"</f>
        <v>2134070602710</v>
      </c>
      <c r="D244" s="6">
        <v>184</v>
      </c>
      <c r="E244" s="7" t="s">
        <v>137</v>
      </c>
      <c r="F244" s="8">
        <f t="shared" si="62"/>
        <v>69.8966666666667</v>
      </c>
      <c r="G244" s="7" t="s">
        <v>9</v>
      </c>
    </row>
    <row r="245" ht="14.25" spans="1:7">
      <c r="A245" s="5">
        <v>243</v>
      </c>
      <c r="B245" s="6" t="str">
        <f>"0707100"</f>
        <v>0707100</v>
      </c>
      <c r="C245" s="6" t="str">
        <f>"3134070801726"</f>
        <v>3134070801726</v>
      </c>
      <c r="D245" s="6">
        <v>156</v>
      </c>
      <c r="E245" s="7" t="s">
        <v>125</v>
      </c>
      <c r="F245" s="8">
        <f t="shared" si="62"/>
        <v>63.89</v>
      </c>
      <c r="G245" s="7" t="s">
        <v>9</v>
      </c>
    </row>
    <row r="246" ht="14.25" spans="1:7">
      <c r="A246" s="5">
        <v>244</v>
      </c>
      <c r="B246" s="6" t="str">
        <f t="shared" ref="B246:B248" si="78">"0707101"</f>
        <v>0707101</v>
      </c>
      <c r="C246" s="6" t="str">
        <f>"3134070801804"</f>
        <v>3134070801804</v>
      </c>
      <c r="D246" s="6">
        <v>190.5</v>
      </c>
      <c r="E246" s="7" t="s">
        <v>138</v>
      </c>
      <c r="F246" s="8">
        <f t="shared" si="62"/>
        <v>70.59</v>
      </c>
      <c r="G246" s="7" t="s">
        <v>9</v>
      </c>
    </row>
    <row r="247" ht="14.25" spans="1:7">
      <c r="A247" s="5">
        <v>245</v>
      </c>
      <c r="B247" s="6" t="str">
        <f t="shared" si="78"/>
        <v>0707101</v>
      </c>
      <c r="C247" s="6" t="str">
        <f>"3134070801807"</f>
        <v>3134070801807</v>
      </c>
      <c r="D247" s="6">
        <v>191</v>
      </c>
      <c r="E247" s="7" t="s">
        <v>115</v>
      </c>
      <c r="F247" s="8">
        <f t="shared" si="62"/>
        <v>70.2633333333333</v>
      </c>
      <c r="G247" s="7" t="s">
        <v>9</v>
      </c>
    </row>
    <row r="248" ht="14.25" spans="1:7">
      <c r="A248" s="5">
        <v>246</v>
      </c>
      <c r="B248" s="6" t="str">
        <f t="shared" si="78"/>
        <v>0707101</v>
      </c>
      <c r="C248" s="6" t="str">
        <f>"3134070801730"</f>
        <v>3134070801730</v>
      </c>
      <c r="D248" s="6">
        <v>175</v>
      </c>
      <c r="E248" s="7" t="s">
        <v>139</v>
      </c>
      <c r="F248" s="8">
        <f t="shared" si="62"/>
        <v>68.9266666666667</v>
      </c>
      <c r="G248" s="7" t="s">
        <v>9</v>
      </c>
    </row>
    <row r="249" ht="14.25" spans="1:7">
      <c r="A249" s="5">
        <v>247</v>
      </c>
      <c r="B249" s="6" t="str">
        <f t="shared" ref="B249:B251" si="79">"0707102"</f>
        <v>0707102</v>
      </c>
      <c r="C249" s="6" t="str">
        <f>"2134070602805"</f>
        <v>2134070602805</v>
      </c>
      <c r="D249" s="6">
        <v>224.5</v>
      </c>
      <c r="E249" s="7" t="s">
        <v>140</v>
      </c>
      <c r="F249" s="8">
        <f t="shared" si="62"/>
        <v>77.9966666666667</v>
      </c>
      <c r="G249" s="7" t="s">
        <v>9</v>
      </c>
    </row>
    <row r="250" ht="14.25" spans="1:7">
      <c r="A250" s="5">
        <v>248</v>
      </c>
      <c r="B250" s="6" t="str">
        <f t="shared" si="79"/>
        <v>0707102</v>
      </c>
      <c r="C250" s="6" t="str">
        <f>"2134070602728"</f>
        <v>2134070602728</v>
      </c>
      <c r="D250" s="6">
        <v>209</v>
      </c>
      <c r="E250" s="7" t="s">
        <v>141</v>
      </c>
      <c r="F250" s="8">
        <f t="shared" si="62"/>
        <v>74.6633333333333</v>
      </c>
      <c r="G250" s="7" t="s">
        <v>9</v>
      </c>
    </row>
    <row r="251" ht="14.25" spans="1:7">
      <c r="A251" s="5">
        <v>249</v>
      </c>
      <c r="B251" s="6" t="str">
        <f t="shared" si="79"/>
        <v>0707102</v>
      </c>
      <c r="C251" s="6" t="str">
        <f>"2134070602726"</f>
        <v>2134070602726</v>
      </c>
      <c r="D251" s="6">
        <v>205</v>
      </c>
      <c r="E251" s="7" t="s">
        <v>136</v>
      </c>
      <c r="F251" s="8">
        <f t="shared" si="62"/>
        <v>74.5566666666667</v>
      </c>
      <c r="G251" s="7" t="s">
        <v>9</v>
      </c>
    </row>
    <row r="252" ht="14.25" spans="1:7">
      <c r="A252" s="5">
        <v>250</v>
      </c>
      <c r="B252" s="6" t="str">
        <f t="shared" ref="B252:B254" si="80">"0707103"</f>
        <v>0707103</v>
      </c>
      <c r="C252" s="6" t="str">
        <f>"2134070602909"</f>
        <v>2134070602909</v>
      </c>
      <c r="D252" s="6">
        <v>208</v>
      </c>
      <c r="E252" s="7" t="s">
        <v>142</v>
      </c>
      <c r="F252" s="8">
        <f t="shared" si="62"/>
        <v>74.0566666666667</v>
      </c>
      <c r="G252" s="7" t="s">
        <v>9</v>
      </c>
    </row>
    <row r="253" ht="14.25" spans="1:7">
      <c r="A253" s="5">
        <v>251</v>
      </c>
      <c r="B253" s="6" t="str">
        <f t="shared" si="80"/>
        <v>0707103</v>
      </c>
      <c r="C253" s="6" t="str">
        <f>"2134070602913"</f>
        <v>2134070602913</v>
      </c>
      <c r="D253" s="6">
        <v>208.5</v>
      </c>
      <c r="E253" s="7" t="s">
        <v>143</v>
      </c>
      <c r="F253" s="8">
        <f t="shared" si="62"/>
        <v>74.03</v>
      </c>
      <c r="G253" s="7" t="s">
        <v>9</v>
      </c>
    </row>
    <row r="254" ht="14.25" spans="1:7">
      <c r="A254" s="5">
        <v>252</v>
      </c>
      <c r="B254" s="6" t="str">
        <f t="shared" si="80"/>
        <v>0707103</v>
      </c>
      <c r="C254" s="6" t="str">
        <f>"2134070602908"</f>
        <v>2134070602908</v>
      </c>
      <c r="D254" s="6">
        <v>211.5</v>
      </c>
      <c r="E254" s="7" t="s">
        <v>35</v>
      </c>
      <c r="F254" s="8">
        <f t="shared" si="62"/>
        <v>35.25</v>
      </c>
      <c r="G254" s="7" t="s">
        <v>36</v>
      </c>
    </row>
    <row r="255" ht="14.25" spans="1:7">
      <c r="A255" s="5">
        <v>253</v>
      </c>
      <c r="B255" s="6" t="str">
        <f t="shared" ref="B255:B257" si="81">"0707104"</f>
        <v>0707104</v>
      </c>
      <c r="C255" s="6" t="str">
        <f>"2134070603010"</f>
        <v>2134070603010</v>
      </c>
      <c r="D255" s="6">
        <v>228.5</v>
      </c>
      <c r="E255" s="7" t="s">
        <v>144</v>
      </c>
      <c r="F255" s="8">
        <f t="shared" si="62"/>
        <v>77.9333333333333</v>
      </c>
      <c r="G255" s="7" t="s">
        <v>9</v>
      </c>
    </row>
    <row r="256" ht="14.25" spans="1:7">
      <c r="A256" s="5">
        <v>254</v>
      </c>
      <c r="B256" s="6" t="str">
        <f t="shared" si="81"/>
        <v>0707104</v>
      </c>
      <c r="C256" s="6" t="str">
        <f>"2134070603008"</f>
        <v>2134070603008</v>
      </c>
      <c r="D256" s="6">
        <v>221</v>
      </c>
      <c r="E256" s="7" t="s">
        <v>145</v>
      </c>
      <c r="F256" s="8">
        <f t="shared" si="62"/>
        <v>74.8433333333333</v>
      </c>
      <c r="G256" s="7" t="s">
        <v>9</v>
      </c>
    </row>
    <row r="257" ht="14.25" spans="1:7">
      <c r="A257" s="5">
        <v>255</v>
      </c>
      <c r="B257" s="6" t="str">
        <f t="shared" si="81"/>
        <v>0707104</v>
      </c>
      <c r="C257" s="6" t="str">
        <f>"2134070603017"</f>
        <v>2134070603017</v>
      </c>
      <c r="D257" s="6">
        <v>207.5</v>
      </c>
      <c r="E257" s="7" t="s">
        <v>146</v>
      </c>
      <c r="F257" s="8">
        <f t="shared" si="62"/>
        <v>74.0533333333333</v>
      </c>
      <c r="G257" s="7" t="s">
        <v>9</v>
      </c>
    </row>
    <row r="258" ht="14.25" spans="1:7">
      <c r="A258" s="5">
        <v>256</v>
      </c>
      <c r="B258" s="6" t="str">
        <f t="shared" ref="B258:B260" si="82">"0707105"</f>
        <v>0707105</v>
      </c>
      <c r="C258" s="6" t="str">
        <f>"3134070801815"</f>
        <v>3134070801815</v>
      </c>
      <c r="D258" s="6">
        <v>206</v>
      </c>
      <c r="E258" s="7" t="s">
        <v>147</v>
      </c>
      <c r="F258" s="8">
        <f t="shared" si="62"/>
        <v>72.4533333333333</v>
      </c>
      <c r="G258" s="7" t="s">
        <v>9</v>
      </c>
    </row>
    <row r="259" ht="14.25" spans="1:7">
      <c r="A259" s="5">
        <v>257</v>
      </c>
      <c r="B259" s="6" t="str">
        <f t="shared" si="82"/>
        <v>0707105</v>
      </c>
      <c r="C259" s="6" t="str">
        <f>"3134070801911"</f>
        <v>3134070801911</v>
      </c>
      <c r="D259" s="6">
        <v>183.5</v>
      </c>
      <c r="E259" s="7" t="s">
        <v>34</v>
      </c>
      <c r="F259" s="8">
        <f t="shared" si="62"/>
        <v>68.8833333333333</v>
      </c>
      <c r="G259" s="7" t="s">
        <v>9</v>
      </c>
    </row>
    <row r="260" ht="14.25" spans="1:7">
      <c r="A260" s="5">
        <v>258</v>
      </c>
      <c r="B260" s="6" t="str">
        <f t="shared" si="82"/>
        <v>0707105</v>
      </c>
      <c r="C260" s="6" t="str">
        <f>"3134070801816"</f>
        <v>3134070801816</v>
      </c>
      <c r="D260" s="6">
        <v>177.5</v>
      </c>
      <c r="E260" s="7" t="s">
        <v>58</v>
      </c>
      <c r="F260" s="8">
        <f t="shared" ref="F260:F323" si="83">D260/3*0.5+E260*0.5</f>
        <v>67.2233333333333</v>
      </c>
      <c r="G260" s="7" t="s">
        <v>9</v>
      </c>
    </row>
    <row r="261" ht="14.25" spans="1:7">
      <c r="A261" s="5">
        <v>259</v>
      </c>
      <c r="B261" s="6" t="str">
        <f t="shared" ref="B261:B267" si="84">"0708106"</f>
        <v>0708106</v>
      </c>
      <c r="C261" s="6" t="str">
        <f>"1134070201423"</f>
        <v>1134070201423</v>
      </c>
      <c r="D261" s="6">
        <v>226.5</v>
      </c>
      <c r="E261" s="7" t="s">
        <v>148</v>
      </c>
      <c r="F261" s="8">
        <f t="shared" si="83"/>
        <v>78.45</v>
      </c>
      <c r="G261" s="7" t="s">
        <v>9</v>
      </c>
    </row>
    <row r="262" ht="14.25" spans="1:7">
      <c r="A262" s="5">
        <v>260</v>
      </c>
      <c r="B262" s="6" t="str">
        <f t="shared" si="84"/>
        <v>0708106</v>
      </c>
      <c r="C262" s="6" t="str">
        <f>"1134070201718"</f>
        <v>1134070201718</v>
      </c>
      <c r="D262" s="6">
        <v>226.5</v>
      </c>
      <c r="E262" s="7" t="s">
        <v>73</v>
      </c>
      <c r="F262" s="8">
        <f t="shared" si="83"/>
        <v>77.2</v>
      </c>
      <c r="G262" s="7" t="s">
        <v>9</v>
      </c>
    </row>
    <row r="263" ht="14.25" spans="1:7">
      <c r="A263" s="5">
        <v>261</v>
      </c>
      <c r="B263" s="6" t="str">
        <f t="shared" si="84"/>
        <v>0708106</v>
      </c>
      <c r="C263" s="6" t="str">
        <f>"1134070201529"</f>
        <v>1134070201529</v>
      </c>
      <c r="D263" s="6">
        <v>217</v>
      </c>
      <c r="E263" s="7" t="s">
        <v>148</v>
      </c>
      <c r="F263" s="8">
        <f t="shared" si="83"/>
        <v>76.8666666666667</v>
      </c>
      <c r="G263" s="7" t="s">
        <v>9</v>
      </c>
    </row>
    <row r="264" ht="14.25" spans="1:7">
      <c r="A264" s="5">
        <v>262</v>
      </c>
      <c r="B264" s="6" t="str">
        <f t="shared" si="84"/>
        <v>0708106</v>
      </c>
      <c r="C264" s="6" t="str">
        <f>"1134070201806"</f>
        <v>1134070201806</v>
      </c>
      <c r="D264" s="6">
        <v>218.5</v>
      </c>
      <c r="E264" s="7" t="s">
        <v>103</v>
      </c>
      <c r="F264" s="8">
        <f t="shared" si="83"/>
        <v>76.6166666666667</v>
      </c>
      <c r="G264" s="7" t="s">
        <v>9</v>
      </c>
    </row>
    <row r="265" ht="14.25" spans="1:7">
      <c r="A265" s="5">
        <v>263</v>
      </c>
      <c r="B265" s="6" t="str">
        <f t="shared" si="84"/>
        <v>0708106</v>
      </c>
      <c r="C265" s="6" t="str">
        <f>"1134070201620"</f>
        <v>1134070201620</v>
      </c>
      <c r="D265" s="6">
        <v>229</v>
      </c>
      <c r="E265" s="7" t="s">
        <v>43</v>
      </c>
      <c r="F265" s="8">
        <f t="shared" si="83"/>
        <v>75.6666666666667</v>
      </c>
      <c r="G265" s="7" t="s">
        <v>9</v>
      </c>
    </row>
    <row r="266" ht="14.25" spans="1:7">
      <c r="A266" s="5">
        <v>264</v>
      </c>
      <c r="B266" s="6" t="str">
        <f t="shared" si="84"/>
        <v>0708106</v>
      </c>
      <c r="C266" s="6" t="str">
        <f>"1134070201428"</f>
        <v>1134070201428</v>
      </c>
      <c r="D266" s="6">
        <v>218</v>
      </c>
      <c r="E266" s="7" t="s">
        <v>149</v>
      </c>
      <c r="F266" s="8">
        <f t="shared" si="83"/>
        <v>72.3833333333333</v>
      </c>
      <c r="G266" s="7" t="s">
        <v>9</v>
      </c>
    </row>
    <row r="267" ht="14.25" spans="1:7">
      <c r="A267" s="5">
        <v>265</v>
      </c>
      <c r="B267" s="6" t="str">
        <f t="shared" si="84"/>
        <v>0708106</v>
      </c>
      <c r="C267" s="6" t="str">
        <f>"1134070201825"</f>
        <v>1134070201825</v>
      </c>
      <c r="D267" s="6">
        <v>217</v>
      </c>
      <c r="E267" s="7" t="s">
        <v>35</v>
      </c>
      <c r="F267" s="8">
        <f t="shared" si="83"/>
        <v>36.1666666666667</v>
      </c>
      <c r="G267" s="7" t="s">
        <v>36</v>
      </c>
    </row>
    <row r="268" ht="14.25" spans="1:7">
      <c r="A268" s="5">
        <v>266</v>
      </c>
      <c r="B268" s="6" t="str">
        <f t="shared" ref="B268:B270" si="85">"0708107"</f>
        <v>0708107</v>
      </c>
      <c r="C268" s="6" t="str">
        <f>"1134070202026"</f>
        <v>1134070202026</v>
      </c>
      <c r="D268" s="6">
        <v>211</v>
      </c>
      <c r="E268" s="7" t="s">
        <v>112</v>
      </c>
      <c r="F268" s="8">
        <f t="shared" si="83"/>
        <v>74.5166666666667</v>
      </c>
      <c r="G268" s="7" t="s">
        <v>9</v>
      </c>
    </row>
    <row r="269" ht="14.25" spans="1:7">
      <c r="A269" s="5">
        <v>267</v>
      </c>
      <c r="B269" s="6" t="str">
        <f t="shared" si="85"/>
        <v>0708107</v>
      </c>
      <c r="C269" s="6" t="str">
        <f>"1134070202018"</f>
        <v>1134070202018</v>
      </c>
      <c r="D269" s="6">
        <v>210.5</v>
      </c>
      <c r="E269" s="7" t="s">
        <v>70</v>
      </c>
      <c r="F269" s="8">
        <f t="shared" si="83"/>
        <v>72.9833333333333</v>
      </c>
      <c r="G269" s="7" t="s">
        <v>9</v>
      </c>
    </row>
    <row r="270" ht="14.25" spans="1:7">
      <c r="A270" s="5">
        <v>268</v>
      </c>
      <c r="B270" s="6" t="str">
        <f t="shared" si="85"/>
        <v>0708107</v>
      </c>
      <c r="C270" s="6" t="str">
        <f>"1134070201921"</f>
        <v>1134070201921</v>
      </c>
      <c r="D270" s="6">
        <v>207.5</v>
      </c>
      <c r="E270" s="7" t="s">
        <v>62</v>
      </c>
      <c r="F270" s="8">
        <f t="shared" si="83"/>
        <v>72.7333333333333</v>
      </c>
      <c r="G270" s="7" t="s">
        <v>9</v>
      </c>
    </row>
    <row r="271" ht="14.25" spans="1:7">
      <c r="A271" s="5">
        <v>269</v>
      </c>
      <c r="B271" s="6" t="str">
        <f t="shared" ref="B271:B273" si="86">"0708108"</f>
        <v>0708108</v>
      </c>
      <c r="C271" s="6" t="str">
        <f>"1134070202119"</f>
        <v>1134070202119</v>
      </c>
      <c r="D271" s="6">
        <v>190</v>
      </c>
      <c r="E271" s="7" t="s">
        <v>62</v>
      </c>
      <c r="F271" s="8">
        <f t="shared" si="83"/>
        <v>69.8166666666667</v>
      </c>
      <c r="G271" s="7" t="s">
        <v>9</v>
      </c>
    </row>
    <row r="272" ht="14.25" spans="1:7">
      <c r="A272" s="5">
        <v>270</v>
      </c>
      <c r="B272" s="6" t="str">
        <f t="shared" si="86"/>
        <v>0708108</v>
      </c>
      <c r="C272" s="6" t="str">
        <f>"1134070202116"</f>
        <v>1134070202116</v>
      </c>
      <c r="D272" s="6">
        <v>189</v>
      </c>
      <c r="E272" s="7" t="s">
        <v>150</v>
      </c>
      <c r="F272" s="8">
        <f t="shared" si="83"/>
        <v>67.5</v>
      </c>
      <c r="G272" s="7" t="s">
        <v>9</v>
      </c>
    </row>
    <row r="273" ht="14.25" spans="1:7">
      <c r="A273" s="5">
        <v>271</v>
      </c>
      <c r="B273" s="6" t="str">
        <f t="shared" si="86"/>
        <v>0708108</v>
      </c>
      <c r="C273" s="6" t="str">
        <f>"1134070202113"</f>
        <v>1134070202113</v>
      </c>
      <c r="D273" s="6">
        <v>195.5</v>
      </c>
      <c r="E273" s="7" t="s">
        <v>35</v>
      </c>
      <c r="F273" s="8">
        <f t="shared" si="83"/>
        <v>32.5833333333333</v>
      </c>
      <c r="G273" s="7" t="s">
        <v>36</v>
      </c>
    </row>
    <row r="274" ht="14.25" spans="1:7">
      <c r="A274" s="5">
        <v>272</v>
      </c>
      <c r="B274" s="6" t="str">
        <f t="shared" ref="B274:B276" si="87">"0708109"</f>
        <v>0708109</v>
      </c>
      <c r="C274" s="6" t="str">
        <f>"2134070603201"</f>
        <v>2134070603201</v>
      </c>
      <c r="D274" s="6">
        <v>186.5</v>
      </c>
      <c r="E274" s="7" t="s">
        <v>103</v>
      </c>
      <c r="F274" s="8">
        <f t="shared" si="83"/>
        <v>71.2833333333333</v>
      </c>
      <c r="G274" s="7" t="s">
        <v>9</v>
      </c>
    </row>
    <row r="275" ht="14.25" spans="1:7">
      <c r="A275" s="5">
        <v>273</v>
      </c>
      <c r="B275" s="6" t="str">
        <f t="shared" si="87"/>
        <v>0708109</v>
      </c>
      <c r="C275" s="6" t="str">
        <f>"2134070603114"</f>
        <v>2134070603114</v>
      </c>
      <c r="D275" s="6">
        <v>190</v>
      </c>
      <c r="E275" s="7" t="s">
        <v>79</v>
      </c>
      <c r="F275" s="8">
        <f t="shared" si="83"/>
        <v>69.3666666666667</v>
      </c>
      <c r="G275" s="7" t="s">
        <v>9</v>
      </c>
    </row>
    <row r="276" ht="14.25" spans="1:7">
      <c r="A276" s="5">
        <v>274</v>
      </c>
      <c r="B276" s="6" t="str">
        <f t="shared" si="87"/>
        <v>0708109</v>
      </c>
      <c r="C276" s="6" t="str">
        <f>"2134070603128"</f>
        <v>2134070603128</v>
      </c>
      <c r="D276" s="6">
        <v>184.5</v>
      </c>
      <c r="E276" s="7" t="s">
        <v>10</v>
      </c>
      <c r="F276" s="8">
        <f t="shared" si="83"/>
        <v>69.35</v>
      </c>
      <c r="G276" s="7" t="s">
        <v>9</v>
      </c>
    </row>
    <row r="277" ht="14.25" spans="1:7">
      <c r="A277" s="5">
        <v>275</v>
      </c>
      <c r="B277" s="6" t="str">
        <f t="shared" ref="B277:B279" si="88">"0708110"</f>
        <v>0708110</v>
      </c>
      <c r="C277" s="6" t="str">
        <f>"3134070802001"</f>
        <v>3134070802001</v>
      </c>
      <c r="D277" s="6">
        <v>211.5</v>
      </c>
      <c r="E277" s="7" t="s">
        <v>151</v>
      </c>
      <c r="F277" s="8">
        <f t="shared" si="83"/>
        <v>73.9</v>
      </c>
      <c r="G277" s="7" t="s">
        <v>9</v>
      </c>
    </row>
    <row r="278" ht="14.25" spans="1:7">
      <c r="A278" s="5">
        <v>276</v>
      </c>
      <c r="B278" s="6" t="str">
        <f t="shared" si="88"/>
        <v>0708110</v>
      </c>
      <c r="C278" s="6" t="str">
        <f>"3134070801923"</f>
        <v>3134070801923</v>
      </c>
      <c r="D278" s="6">
        <v>178</v>
      </c>
      <c r="E278" s="7" t="s">
        <v>107</v>
      </c>
      <c r="F278" s="8">
        <f t="shared" si="83"/>
        <v>66.6166666666667</v>
      </c>
      <c r="G278" s="7" t="s">
        <v>9</v>
      </c>
    </row>
    <row r="279" ht="14.25" spans="1:7">
      <c r="A279" s="5">
        <v>277</v>
      </c>
      <c r="B279" s="6" t="str">
        <f t="shared" si="88"/>
        <v>0708110</v>
      </c>
      <c r="C279" s="6" t="str">
        <f>"3134070802003"</f>
        <v>3134070802003</v>
      </c>
      <c r="D279" s="6">
        <v>177.5</v>
      </c>
      <c r="E279" s="7" t="s">
        <v>14</v>
      </c>
      <c r="F279" s="8">
        <f t="shared" si="83"/>
        <v>64.9833333333333</v>
      </c>
      <c r="G279" s="7" t="s">
        <v>9</v>
      </c>
    </row>
    <row r="280" ht="14.25" spans="1:7">
      <c r="A280" s="5">
        <v>278</v>
      </c>
      <c r="B280" s="6" t="str">
        <f t="shared" ref="B280:B282" si="89">"0708111"</f>
        <v>0708111</v>
      </c>
      <c r="C280" s="6" t="str">
        <f>"1134070202214"</f>
        <v>1134070202214</v>
      </c>
      <c r="D280" s="6">
        <v>205.5</v>
      </c>
      <c r="E280" s="7" t="s">
        <v>152</v>
      </c>
      <c r="F280" s="8">
        <f t="shared" si="83"/>
        <v>72.56</v>
      </c>
      <c r="G280" s="7" t="s">
        <v>9</v>
      </c>
    </row>
    <row r="281" ht="14.25" spans="1:7">
      <c r="A281" s="5">
        <v>279</v>
      </c>
      <c r="B281" s="6" t="str">
        <f t="shared" si="89"/>
        <v>0708111</v>
      </c>
      <c r="C281" s="6" t="str">
        <f>"1134070202228"</f>
        <v>1134070202228</v>
      </c>
      <c r="D281" s="6">
        <v>199</v>
      </c>
      <c r="E281" s="7" t="s">
        <v>153</v>
      </c>
      <c r="F281" s="8">
        <f t="shared" si="83"/>
        <v>70.9866666666667</v>
      </c>
      <c r="G281" s="7" t="s">
        <v>9</v>
      </c>
    </row>
    <row r="282" ht="14.25" spans="1:7">
      <c r="A282" s="5">
        <v>280</v>
      </c>
      <c r="B282" s="6" t="str">
        <f t="shared" si="89"/>
        <v>0708111</v>
      </c>
      <c r="C282" s="6" t="str">
        <f>"1134070202226"</f>
        <v>1134070202226</v>
      </c>
      <c r="D282" s="6">
        <v>194.5</v>
      </c>
      <c r="E282" s="7" t="s">
        <v>107</v>
      </c>
      <c r="F282" s="8">
        <f t="shared" si="83"/>
        <v>69.3666666666667</v>
      </c>
      <c r="G282" s="7" t="s">
        <v>9</v>
      </c>
    </row>
    <row r="283" ht="14.25" spans="1:7">
      <c r="A283" s="5">
        <v>281</v>
      </c>
      <c r="B283" s="6" t="str">
        <f t="shared" ref="B283:B285" si="90">"0708112"</f>
        <v>0708112</v>
      </c>
      <c r="C283" s="6" t="str">
        <f>"2134070603309"</f>
        <v>2134070603309</v>
      </c>
      <c r="D283" s="6">
        <v>219</v>
      </c>
      <c r="E283" s="7" t="s">
        <v>43</v>
      </c>
      <c r="F283" s="8">
        <f t="shared" si="83"/>
        <v>74</v>
      </c>
      <c r="G283" s="7" t="s">
        <v>9</v>
      </c>
    </row>
    <row r="284" ht="14.25" spans="1:7">
      <c r="A284" s="5">
        <v>282</v>
      </c>
      <c r="B284" s="6" t="str">
        <f t="shared" si="90"/>
        <v>0708112</v>
      </c>
      <c r="C284" s="6" t="str">
        <f>"2134070603216"</f>
        <v>2134070603216</v>
      </c>
      <c r="D284" s="6">
        <v>217.5</v>
      </c>
      <c r="E284" s="7" t="s">
        <v>17</v>
      </c>
      <c r="F284" s="8">
        <f t="shared" si="83"/>
        <v>73.45</v>
      </c>
      <c r="G284" s="7" t="s">
        <v>9</v>
      </c>
    </row>
    <row r="285" ht="14.25" spans="1:7">
      <c r="A285" s="5">
        <v>283</v>
      </c>
      <c r="B285" s="6" t="str">
        <f t="shared" si="90"/>
        <v>0708112</v>
      </c>
      <c r="C285" s="6" t="str">
        <f>"2134070603301"</f>
        <v>2134070603301</v>
      </c>
      <c r="D285" s="6">
        <v>205</v>
      </c>
      <c r="E285" s="7" t="s">
        <v>92</v>
      </c>
      <c r="F285" s="8">
        <f t="shared" si="83"/>
        <v>73.3666666666667</v>
      </c>
      <c r="G285" s="7" t="s">
        <v>9</v>
      </c>
    </row>
    <row r="286" ht="14.25" spans="1:7">
      <c r="A286" s="5">
        <v>284</v>
      </c>
      <c r="B286" s="6" t="str">
        <f t="shared" ref="B286:B288" si="91">"0708113"</f>
        <v>0708113</v>
      </c>
      <c r="C286" s="6" t="str">
        <f>"3134070802016"</f>
        <v>3134070802016</v>
      </c>
      <c r="D286" s="6">
        <v>196</v>
      </c>
      <c r="E286" s="7" t="s">
        <v>71</v>
      </c>
      <c r="F286" s="8">
        <f t="shared" si="83"/>
        <v>71.0166666666667</v>
      </c>
      <c r="G286" s="7" t="s">
        <v>9</v>
      </c>
    </row>
    <row r="287" ht="14.25" spans="1:7">
      <c r="A287" s="5">
        <v>285</v>
      </c>
      <c r="B287" s="6" t="str">
        <f t="shared" si="91"/>
        <v>0708113</v>
      </c>
      <c r="C287" s="6" t="str">
        <f>"3134070802015"</f>
        <v>3134070802015</v>
      </c>
      <c r="D287" s="6">
        <v>182</v>
      </c>
      <c r="E287" s="7" t="s">
        <v>90</v>
      </c>
      <c r="F287" s="8">
        <f t="shared" si="83"/>
        <v>67.6833333333333</v>
      </c>
      <c r="G287" s="7" t="s">
        <v>9</v>
      </c>
    </row>
    <row r="288" ht="14.25" spans="1:7">
      <c r="A288" s="5">
        <v>286</v>
      </c>
      <c r="B288" s="6" t="str">
        <f t="shared" si="91"/>
        <v>0708113</v>
      </c>
      <c r="C288" s="6" t="str">
        <f>"3134070802012"</f>
        <v>3134070802012</v>
      </c>
      <c r="D288" s="6">
        <v>182.5</v>
      </c>
      <c r="E288" s="7" t="s">
        <v>18</v>
      </c>
      <c r="F288" s="8">
        <f t="shared" si="83"/>
        <v>67.2166666666667</v>
      </c>
      <c r="G288" s="7" t="s">
        <v>9</v>
      </c>
    </row>
    <row r="289" ht="14.25" spans="1:7">
      <c r="A289" s="5">
        <v>287</v>
      </c>
      <c r="B289" s="6" t="str">
        <f t="shared" ref="B289:B291" si="92">"0708114"</f>
        <v>0708114</v>
      </c>
      <c r="C289" s="6" t="str">
        <f>"2134070603322"</f>
        <v>2134070603322</v>
      </c>
      <c r="D289" s="6">
        <v>216.5</v>
      </c>
      <c r="E289" s="7" t="s">
        <v>90</v>
      </c>
      <c r="F289" s="8">
        <f t="shared" si="83"/>
        <v>73.4333333333333</v>
      </c>
      <c r="G289" s="7" t="s">
        <v>9</v>
      </c>
    </row>
    <row r="290" ht="14.25" spans="1:7">
      <c r="A290" s="5">
        <v>288</v>
      </c>
      <c r="B290" s="6" t="str">
        <f t="shared" si="92"/>
        <v>0708114</v>
      </c>
      <c r="C290" s="6" t="str">
        <f>"2134070603405"</f>
        <v>2134070603405</v>
      </c>
      <c r="D290" s="6">
        <v>211</v>
      </c>
      <c r="E290" s="7" t="s">
        <v>154</v>
      </c>
      <c r="F290" s="8">
        <f t="shared" si="83"/>
        <v>71.1166666666667</v>
      </c>
      <c r="G290" s="7" t="s">
        <v>9</v>
      </c>
    </row>
    <row r="291" ht="14.25" spans="1:7">
      <c r="A291" s="5">
        <v>289</v>
      </c>
      <c r="B291" s="6" t="str">
        <f t="shared" si="92"/>
        <v>0708114</v>
      </c>
      <c r="C291" s="6" t="str">
        <f>"2134070603318"</f>
        <v>2134070603318</v>
      </c>
      <c r="D291" s="6">
        <v>208.5</v>
      </c>
      <c r="E291" s="7" t="s">
        <v>155</v>
      </c>
      <c r="F291" s="8">
        <f t="shared" si="83"/>
        <v>63.65</v>
      </c>
      <c r="G291" s="7" t="s">
        <v>9</v>
      </c>
    </row>
    <row r="292" ht="14.25" spans="1:7">
      <c r="A292" s="5">
        <v>290</v>
      </c>
      <c r="B292" s="6" t="str">
        <f t="shared" ref="B292:B294" si="93">"0708115"</f>
        <v>0708115</v>
      </c>
      <c r="C292" s="6" t="str">
        <f>"2134070603417"</f>
        <v>2134070603417</v>
      </c>
      <c r="D292" s="6">
        <v>220.5</v>
      </c>
      <c r="E292" s="7" t="s">
        <v>34</v>
      </c>
      <c r="F292" s="8">
        <f t="shared" si="83"/>
        <v>75.05</v>
      </c>
      <c r="G292" s="7" t="s">
        <v>9</v>
      </c>
    </row>
    <row r="293" ht="14.25" spans="1:7">
      <c r="A293" s="5">
        <v>291</v>
      </c>
      <c r="B293" s="6" t="str">
        <f t="shared" si="93"/>
        <v>0708115</v>
      </c>
      <c r="C293" s="6" t="str">
        <f>"2134070603416"</f>
        <v>2134070603416</v>
      </c>
      <c r="D293" s="6">
        <v>209</v>
      </c>
      <c r="E293" s="7" t="s">
        <v>86</v>
      </c>
      <c r="F293" s="8">
        <f t="shared" si="83"/>
        <v>72.3833333333333</v>
      </c>
      <c r="G293" s="7" t="s">
        <v>9</v>
      </c>
    </row>
    <row r="294" ht="14.25" spans="1:7">
      <c r="A294" s="5">
        <v>292</v>
      </c>
      <c r="B294" s="6" t="str">
        <f t="shared" si="93"/>
        <v>0708115</v>
      </c>
      <c r="C294" s="6" t="str">
        <f>"2134070603420"</f>
        <v>2134070603420</v>
      </c>
      <c r="D294" s="6">
        <v>209.5</v>
      </c>
      <c r="E294" s="7" t="s">
        <v>35</v>
      </c>
      <c r="F294" s="8">
        <f t="shared" si="83"/>
        <v>34.9166666666667</v>
      </c>
      <c r="G294" s="7" t="s">
        <v>36</v>
      </c>
    </row>
    <row r="295" ht="14.25" spans="1:7">
      <c r="A295" s="5">
        <v>293</v>
      </c>
      <c r="B295" s="6" t="str">
        <f t="shared" ref="B295:B298" si="94">"0708116"</f>
        <v>0708116</v>
      </c>
      <c r="C295" s="6" t="str">
        <f>"3134070802027"</f>
        <v>3134070802027</v>
      </c>
      <c r="D295" s="6">
        <v>169.5</v>
      </c>
      <c r="E295" s="7" t="s">
        <v>40</v>
      </c>
      <c r="F295" s="8">
        <f t="shared" si="83"/>
        <v>66.65</v>
      </c>
      <c r="G295" s="7" t="s">
        <v>9</v>
      </c>
    </row>
    <row r="296" ht="14.25" spans="1:7">
      <c r="A296" s="5">
        <v>294</v>
      </c>
      <c r="B296" s="6" t="str">
        <f t="shared" si="94"/>
        <v>0708116</v>
      </c>
      <c r="C296" s="6" t="str">
        <f>"3134070802025"</f>
        <v>3134070802025</v>
      </c>
      <c r="D296" s="6">
        <v>174.5</v>
      </c>
      <c r="E296" s="7" t="s">
        <v>43</v>
      </c>
      <c r="F296" s="8">
        <f t="shared" si="83"/>
        <v>66.5833333333333</v>
      </c>
      <c r="G296" s="7" t="s">
        <v>9</v>
      </c>
    </row>
    <row r="297" ht="14.25" spans="1:7">
      <c r="A297" s="5">
        <v>295</v>
      </c>
      <c r="B297" s="6" t="str">
        <f t="shared" si="94"/>
        <v>0708116</v>
      </c>
      <c r="C297" s="6" t="str">
        <f>"3134070802021"</f>
        <v>3134070802021</v>
      </c>
      <c r="D297" s="6">
        <v>160</v>
      </c>
      <c r="E297" s="7" t="s">
        <v>69</v>
      </c>
      <c r="F297" s="8">
        <f t="shared" si="83"/>
        <v>63.1666666666667</v>
      </c>
      <c r="G297" s="7" t="s">
        <v>9</v>
      </c>
    </row>
    <row r="298" ht="14.25" spans="1:7">
      <c r="A298" s="5">
        <v>296</v>
      </c>
      <c r="B298" s="6" t="str">
        <f t="shared" si="94"/>
        <v>0708116</v>
      </c>
      <c r="C298" s="6" t="str">
        <f>"3134070802030"</f>
        <v>3134070802030</v>
      </c>
      <c r="D298" s="6">
        <v>156</v>
      </c>
      <c r="E298" s="7" t="s">
        <v>106</v>
      </c>
      <c r="F298" s="8">
        <f t="shared" si="83"/>
        <v>59</v>
      </c>
      <c r="G298" s="7" t="s">
        <v>9</v>
      </c>
    </row>
    <row r="299" ht="14.25" spans="1:7">
      <c r="A299" s="5">
        <v>297</v>
      </c>
      <c r="B299" s="6" t="str">
        <f t="shared" ref="B299:B301" si="95">"0708117"</f>
        <v>0708117</v>
      </c>
      <c r="C299" s="6" t="str">
        <f>"1134070202324"</f>
        <v>1134070202324</v>
      </c>
      <c r="D299" s="6">
        <v>204.5</v>
      </c>
      <c r="E299" s="7" t="s">
        <v>82</v>
      </c>
      <c r="F299" s="8">
        <f t="shared" si="83"/>
        <v>69.7833333333333</v>
      </c>
      <c r="G299" s="7" t="s">
        <v>9</v>
      </c>
    </row>
    <row r="300" ht="14.25" spans="1:7">
      <c r="A300" s="5">
        <v>298</v>
      </c>
      <c r="B300" s="6" t="str">
        <f t="shared" si="95"/>
        <v>0708117</v>
      </c>
      <c r="C300" s="6" t="str">
        <f>"1134070202301"</f>
        <v>1134070202301</v>
      </c>
      <c r="D300" s="6">
        <v>190.5</v>
      </c>
      <c r="E300" s="7" t="s">
        <v>61</v>
      </c>
      <c r="F300" s="8">
        <f t="shared" si="83"/>
        <v>68.65</v>
      </c>
      <c r="G300" s="7" t="s">
        <v>9</v>
      </c>
    </row>
    <row r="301" ht="14.25" spans="1:7">
      <c r="A301" s="5">
        <v>299</v>
      </c>
      <c r="B301" s="6" t="str">
        <f t="shared" si="95"/>
        <v>0708117</v>
      </c>
      <c r="C301" s="6" t="str">
        <f>"1134070202313"</f>
        <v>1134070202313</v>
      </c>
      <c r="D301" s="6">
        <v>174</v>
      </c>
      <c r="E301" s="7" t="s">
        <v>156</v>
      </c>
      <c r="F301" s="8">
        <f t="shared" si="83"/>
        <v>62.7</v>
      </c>
      <c r="G301" s="7" t="s">
        <v>9</v>
      </c>
    </row>
    <row r="302" ht="14.25" spans="1:7">
      <c r="A302" s="5">
        <v>300</v>
      </c>
      <c r="B302" s="6" t="str">
        <f t="shared" ref="B302:B304" si="96">"0708118"</f>
        <v>0708118</v>
      </c>
      <c r="C302" s="6" t="str">
        <f>"3134070802102"</f>
        <v>3134070802102</v>
      </c>
      <c r="D302" s="6">
        <v>179.5</v>
      </c>
      <c r="E302" s="7" t="s">
        <v>128</v>
      </c>
      <c r="F302" s="8">
        <f t="shared" si="83"/>
        <v>69.0766666666667</v>
      </c>
      <c r="G302" s="7" t="s">
        <v>9</v>
      </c>
    </row>
    <row r="303" ht="14.25" spans="1:7">
      <c r="A303" s="5">
        <v>301</v>
      </c>
      <c r="B303" s="6" t="str">
        <f t="shared" si="96"/>
        <v>0708118</v>
      </c>
      <c r="C303" s="6" t="str">
        <f>"3134070802105"</f>
        <v>3134070802105</v>
      </c>
      <c r="D303" s="6">
        <v>182</v>
      </c>
      <c r="E303" s="7" t="s">
        <v>157</v>
      </c>
      <c r="F303" s="8">
        <f t="shared" si="83"/>
        <v>68.8133333333333</v>
      </c>
      <c r="G303" s="7" t="s">
        <v>9</v>
      </c>
    </row>
    <row r="304" ht="14.25" spans="1:7">
      <c r="A304" s="5">
        <v>302</v>
      </c>
      <c r="B304" s="6" t="str">
        <f t="shared" si="96"/>
        <v>0708118</v>
      </c>
      <c r="C304" s="6" t="str">
        <f>"3134070802104"</f>
        <v>3134070802104</v>
      </c>
      <c r="D304" s="6">
        <v>180.5</v>
      </c>
      <c r="E304" s="7" t="s">
        <v>32</v>
      </c>
      <c r="F304" s="8">
        <f t="shared" si="83"/>
        <v>68.3133333333333</v>
      </c>
      <c r="G304" s="7" t="s">
        <v>9</v>
      </c>
    </row>
    <row r="305" ht="14.25" spans="1:7">
      <c r="A305" s="5">
        <v>303</v>
      </c>
      <c r="B305" s="6" t="str">
        <f t="shared" ref="B305:B307" si="97">"0708119"</f>
        <v>0708119</v>
      </c>
      <c r="C305" s="6" t="str">
        <f>"3134070802114"</f>
        <v>3134070802114</v>
      </c>
      <c r="D305" s="6">
        <v>169.5</v>
      </c>
      <c r="E305" s="7" t="s">
        <v>158</v>
      </c>
      <c r="F305" s="8">
        <f t="shared" si="83"/>
        <v>67.73</v>
      </c>
      <c r="G305" s="7" t="s">
        <v>9</v>
      </c>
    </row>
    <row r="306" ht="14.25" spans="1:7">
      <c r="A306" s="5">
        <v>304</v>
      </c>
      <c r="B306" s="6" t="str">
        <f t="shared" si="97"/>
        <v>0708119</v>
      </c>
      <c r="C306" s="6" t="str">
        <f>"3134070802113"</f>
        <v>3134070802113</v>
      </c>
      <c r="D306" s="6">
        <v>156.5</v>
      </c>
      <c r="E306" s="7" t="s">
        <v>53</v>
      </c>
      <c r="F306" s="8">
        <f t="shared" si="83"/>
        <v>63.9533333333333</v>
      </c>
      <c r="G306" s="7" t="s">
        <v>9</v>
      </c>
    </row>
    <row r="307" ht="14.25" spans="1:7">
      <c r="A307" s="5">
        <v>305</v>
      </c>
      <c r="B307" s="6" t="str">
        <f t="shared" si="97"/>
        <v>0708119</v>
      </c>
      <c r="C307" s="6" t="str">
        <f>"3134070802111"</f>
        <v>3134070802111</v>
      </c>
      <c r="D307" s="6">
        <v>153</v>
      </c>
      <c r="E307" s="7" t="s">
        <v>159</v>
      </c>
      <c r="F307" s="8">
        <f t="shared" si="83"/>
        <v>58.43</v>
      </c>
      <c r="G307" s="7" t="s">
        <v>9</v>
      </c>
    </row>
    <row r="308" ht="14.25" spans="1:7">
      <c r="A308" s="5">
        <v>306</v>
      </c>
      <c r="B308" s="6" t="str">
        <f t="shared" ref="B308:B310" si="98">"0708120"</f>
        <v>0708120</v>
      </c>
      <c r="C308" s="6" t="str">
        <f>"2134070603509"</f>
        <v>2134070603509</v>
      </c>
      <c r="D308" s="6">
        <v>198</v>
      </c>
      <c r="E308" s="7" t="s">
        <v>71</v>
      </c>
      <c r="F308" s="8">
        <f t="shared" si="83"/>
        <v>71.35</v>
      </c>
      <c r="G308" s="7" t="s">
        <v>9</v>
      </c>
    </row>
    <row r="309" ht="14.25" spans="1:7">
      <c r="A309" s="5">
        <v>307</v>
      </c>
      <c r="B309" s="6" t="str">
        <f t="shared" si="98"/>
        <v>0708120</v>
      </c>
      <c r="C309" s="6" t="str">
        <f>"2134070603506"</f>
        <v>2134070603506</v>
      </c>
      <c r="D309" s="6">
        <v>185</v>
      </c>
      <c r="E309" s="7" t="s">
        <v>160</v>
      </c>
      <c r="F309" s="8">
        <f t="shared" si="83"/>
        <v>69.1533333333333</v>
      </c>
      <c r="G309" s="7" t="s">
        <v>9</v>
      </c>
    </row>
    <row r="310" ht="14.25" spans="1:7">
      <c r="A310" s="5">
        <v>308</v>
      </c>
      <c r="B310" s="6" t="str">
        <f t="shared" si="98"/>
        <v>0708120</v>
      </c>
      <c r="C310" s="6" t="str">
        <f>"2134070603512"</f>
        <v>2134070603512</v>
      </c>
      <c r="D310" s="6">
        <v>166.5</v>
      </c>
      <c r="E310" s="7" t="s">
        <v>161</v>
      </c>
      <c r="F310" s="8">
        <f t="shared" si="83"/>
        <v>66.54</v>
      </c>
      <c r="G310" s="7" t="s">
        <v>9</v>
      </c>
    </row>
    <row r="311" ht="14.25" spans="1:7">
      <c r="A311" s="5">
        <v>309</v>
      </c>
      <c r="B311" s="6" t="str">
        <f t="shared" ref="B311:B314" si="99">"0708124"</f>
        <v>0708124</v>
      </c>
      <c r="C311" s="6" t="str">
        <f>"2134070603609"</f>
        <v>2134070603609</v>
      </c>
      <c r="D311" s="6">
        <v>214.5</v>
      </c>
      <c r="E311" s="7" t="s">
        <v>111</v>
      </c>
      <c r="F311" s="8">
        <f t="shared" si="83"/>
        <v>75.19</v>
      </c>
      <c r="G311" s="7" t="s">
        <v>9</v>
      </c>
    </row>
    <row r="312" ht="14.25" spans="1:7">
      <c r="A312" s="5">
        <v>310</v>
      </c>
      <c r="B312" s="6" t="str">
        <f t="shared" si="99"/>
        <v>0708124</v>
      </c>
      <c r="C312" s="6" t="str">
        <f>"2134070603530"</f>
        <v>2134070603530</v>
      </c>
      <c r="D312" s="6">
        <v>219</v>
      </c>
      <c r="E312" s="7" t="s">
        <v>162</v>
      </c>
      <c r="F312" s="8">
        <f t="shared" si="83"/>
        <v>75.07</v>
      </c>
      <c r="G312" s="7" t="s">
        <v>9</v>
      </c>
    </row>
    <row r="313" ht="14.25" spans="1:7">
      <c r="A313" s="5">
        <v>311</v>
      </c>
      <c r="B313" s="6" t="str">
        <f t="shared" si="99"/>
        <v>0708124</v>
      </c>
      <c r="C313" s="6" t="str">
        <f>"2134070603519"</f>
        <v>2134070603519</v>
      </c>
      <c r="D313" s="6">
        <v>211.5</v>
      </c>
      <c r="E313" s="7" t="s">
        <v>163</v>
      </c>
      <c r="F313" s="8">
        <f t="shared" si="83"/>
        <v>72.58</v>
      </c>
      <c r="G313" s="7" t="s">
        <v>9</v>
      </c>
    </row>
    <row r="314" ht="14.25" spans="1:7">
      <c r="A314" s="5">
        <v>312</v>
      </c>
      <c r="B314" s="6" t="str">
        <f t="shared" si="99"/>
        <v>0708124</v>
      </c>
      <c r="C314" s="6" t="str">
        <f>"2134070603527"</f>
        <v>2134070603527</v>
      </c>
      <c r="D314" s="6">
        <v>211.5</v>
      </c>
      <c r="E314" s="7" t="s">
        <v>35</v>
      </c>
      <c r="F314" s="8">
        <f t="shared" si="83"/>
        <v>35.25</v>
      </c>
      <c r="G314" s="7" t="s">
        <v>36</v>
      </c>
    </row>
    <row r="315" ht="14.25" spans="1:7">
      <c r="A315" s="5">
        <v>313</v>
      </c>
      <c r="B315" s="6" t="str">
        <f t="shared" ref="B315:B317" si="100">"0708125"</f>
        <v>0708125</v>
      </c>
      <c r="C315" s="6" t="str">
        <f>"1134070202402"</f>
        <v>1134070202402</v>
      </c>
      <c r="D315" s="6">
        <v>196.5</v>
      </c>
      <c r="E315" s="7" t="s">
        <v>70</v>
      </c>
      <c r="F315" s="8">
        <f t="shared" si="83"/>
        <v>70.65</v>
      </c>
      <c r="G315" s="7" t="s">
        <v>9</v>
      </c>
    </row>
    <row r="316" ht="14.25" spans="1:7">
      <c r="A316" s="5">
        <v>314</v>
      </c>
      <c r="B316" s="6" t="str">
        <f t="shared" si="100"/>
        <v>0708125</v>
      </c>
      <c r="C316" s="6" t="str">
        <f>"1134070202404"</f>
        <v>1134070202404</v>
      </c>
      <c r="D316" s="6">
        <v>201</v>
      </c>
      <c r="E316" s="7" t="s">
        <v>105</v>
      </c>
      <c r="F316" s="8">
        <f t="shared" si="83"/>
        <v>70.2</v>
      </c>
      <c r="G316" s="7" t="s">
        <v>9</v>
      </c>
    </row>
    <row r="317" ht="14.25" spans="1:7">
      <c r="A317" s="5">
        <v>315</v>
      </c>
      <c r="B317" s="6" t="str">
        <f t="shared" si="100"/>
        <v>0708125</v>
      </c>
      <c r="C317" s="6" t="str">
        <f>"1134070202328"</f>
        <v>1134070202328</v>
      </c>
      <c r="D317" s="6">
        <v>171</v>
      </c>
      <c r="E317" s="7" t="s">
        <v>164</v>
      </c>
      <c r="F317" s="8">
        <f t="shared" si="83"/>
        <v>59.7</v>
      </c>
      <c r="G317" s="7" t="s">
        <v>9</v>
      </c>
    </row>
    <row r="318" ht="14.25" spans="1:7">
      <c r="A318" s="5">
        <v>316</v>
      </c>
      <c r="B318" s="6" t="str">
        <f t="shared" ref="B318:B320" si="101">"0708150"</f>
        <v>0708150</v>
      </c>
      <c r="C318" s="6" t="str">
        <f>"2134070603712"</f>
        <v>2134070603712</v>
      </c>
      <c r="D318" s="6">
        <v>216.5</v>
      </c>
      <c r="E318" s="7" t="s">
        <v>81</v>
      </c>
      <c r="F318" s="8">
        <f t="shared" si="83"/>
        <v>74.7833333333333</v>
      </c>
      <c r="G318" s="7" t="s">
        <v>9</v>
      </c>
    </row>
    <row r="319" ht="14.25" spans="1:7">
      <c r="A319" s="5">
        <v>317</v>
      </c>
      <c r="B319" s="6" t="str">
        <f t="shared" si="101"/>
        <v>0708150</v>
      </c>
      <c r="C319" s="6" t="str">
        <f>"2134070603715"</f>
        <v>2134070603715</v>
      </c>
      <c r="D319" s="6">
        <v>201</v>
      </c>
      <c r="E319" s="7" t="s">
        <v>43</v>
      </c>
      <c r="F319" s="8">
        <f t="shared" si="83"/>
        <v>71</v>
      </c>
      <c r="G319" s="7" t="s">
        <v>9</v>
      </c>
    </row>
    <row r="320" ht="14.25" spans="1:7">
      <c r="A320" s="5">
        <v>318</v>
      </c>
      <c r="B320" s="6" t="str">
        <f t="shared" si="101"/>
        <v>0708150</v>
      </c>
      <c r="C320" s="6" t="str">
        <f>"2134070603714"</f>
        <v>2134070603714</v>
      </c>
      <c r="D320" s="6">
        <v>209</v>
      </c>
      <c r="E320" s="7" t="s">
        <v>35</v>
      </c>
      <c r="F320" s="8">
        <f t="shared" si="83"/>
        <v>34.8333333333333</v>
      </c>
      <c r="G320" s="7" t="s">
        <v>36</v>
      </c>
    </row>
    <row r="321" ht="14.25" spans="1:7">
      <c r="A321" s="5">
        <v>319</v>
      </c>
      <c r="B321" s="6" t="str">
        <f t="shared" ref="B321:B323" si="102">"0708151"</f>
        <v>0708151</v>
      </c>
      <c r="C321" s="6" t="str">
        <f>"2134070603823"</f>
        <v>2134070603823</v>
      </c>
      <c r="D321" s="6">
        <v>226</v>
      </c>
      <c r="E321" s="7" t="s">
        <v>60</v>
      </c>
      <c r="F321" s="8">
        <f t="shared" si="83"/>
        <v>74.7666666666667</v>
      </c>
      <c r="G321" s="7" t="s">
        <v>9</v>
      </c>
    </row>
    <row r="322" ht="14.25" spans="1:7">
      <c r="A322" s="5">
        <v>320</v>
      </c>
      <c r="B322" s="6" t="str">
        <f t="shared" si="102"/>
        <v>0708151</v>
      </c>
      <c r="C322" s="6" t="str">
        <f>"2134070603802"</f>
        <v>2134070603802</v>
      </c>
      <c r="D322" s="6">
        <v>217.5</v>
      </c>
      <c r="E322" s="7" t="s">
        <v>8</v>
      </c>
      <c r="F322" s="8">
        <f t="shared" si="83"/>
        <v>74.35</v>
      </c>
      <c r="G322" s="7" t="s">
        <v>9</v>
      </c>
    </row>
    <row r="323" ht="14.25" spans="1:7">
      <c r="A323" s="5">
        <v>321</v>
      </c>
      <c r="B323" s="6" t="str">
        <f t="shared" si="102"/>
        <v>0708151</v>
      </c>
      <c r="C323" s="6" t="str">
        <f>"2134070603727"</f>
        <v>2134070603727</v>
      </c>
      <c r="D323" s="6">
        <v>213.5</v>
      </c>
      <c r="E323" s="7" t="s">
        <v>8</v>
      </c>
      <c r="F323" s="8">
        <f t="shared" si="83"/>
        <v>73.6833333333333</v>
      </c>
      <c r="G323" s="7" t="s">
        <v>9</v>
      </c>
    </row>
    <row r="324" ht="14.25" spans="1:7">
      <c r="A324" s="5">
        <v>322</v>
      </c>
      <c r="B324" s="6" t="str">
        <f t="shared" ref="B324:B326" si="103">"0708152"</f>
        <v>0708152</v>
      </c>
      <c r="C324" s="6" t="str">
        <f>"3134070802129"</f>
        <v>3134070802129</v>
      </c>
      <c r="D324" s="6">
        <v>198.5</v>
      </c>
      <c r="E324" s="7" t="s">
        <v>105</v>
      </c>
      <c r="F324" s="8">
        <f t="shared" ref="F324:F387" si="104">D324/3*0.5+E324*0.5</f>
        <v>69.7833333333333</v>
      </c>
      <c r="G324" s="7" t="s">
        <v>9</v>
      </c>
    </row>
    <row r="325" ht="14.25" spans="1:7">
      <c r="A325" s="5">
        <v>323</v>
      </c>
      <c r="B325" s="6" t="str">
        <f t="shared" si="103"/>
        <v>0708152</v>
      </c>
      <c r="C325" s="6" t="str">
        <f>"3134070802122"</f>
        <v>3134070802122</v>
      </c>
      <c r="D325" s="6">
        <v>193.5</v>
      </c>
      <c r="E325" s="7" t="s">
        <v>165</v>
      </c>
      <c r="F325" s="8">
        <f t="shared" si="104"/>
        <v>68.98</v>
      </c>
      <c r="G325" s="7" t="s">
        <v>9</v>
      </c>
    </row>
    <row r="326" ht="14.25" spans="1:7">
      <c r="A326" s="5">
        <v>324</v>
      </c>
      <c r="B326" s="6" t="str">
        <f t="shared" si="103"/>
        <v>0708152</v>
      </c>
      <c r="C326" s="6" t="str">
        <f>"3134070802130"</f>
        <v>3134070802130</v>
      </c>
      <c r="D326" s="6">
        <v>186.5</v>
      </c>
      <c r="E326" s="7" t="s">
        <v>166</v>
      </c>
      <c r="F326" s="8">
        <f t="shared" si="104"/>
        <v>66.9833333333333</v>
      </c>
      <c r="G326" s="7" t="s">
        <v>9</v>
      </c>
    </row>
    <row r="327" ht="14.25" spans="1:7">
      <c r="A327" s="5">
        <v>325</v>
      </c>
      <c r="B327" s="6" t="str">
        <f t="shared" ref="B327:B329" si="105">"0708153"</f>
        <v>0708153</v>
      </c>
      <c r="C327" s="6" t="str">
        <f>"1134070202609"</f>
        <v>1134070202609</v>
      </c>
      <c r="D327" s="6">
        <v>203.5</v>
      </c>
      <c r="E327" s="7" t="s">
        <v>167</v>
      </c>
      <c r="F327" s="8">
        <f t="shared" si="104"/>
        <v>72.0466666666667</v>
      </c>
      <c r="G327" s="7" t="s">
        <v>9</v>
      </c>
    </row>
    <row r="328" ht="14.25" spans="1:7">
      <c r="A328" s="5">
        <v>326</v>
      </c>
      <c r="B328" s="6" t="str">
        <f t="shared" si="105"/>
        <v>0708153</v>
      </c>
      <c r="C328" s="6" t="str">
        <f>"1134070202526"</f>
        <v>1134070202526</v>
      </c>
      <c r="D328" s="6">
        <v>208.5</v>
      </c>
      <c r="E328" s="7" t="s">
        <v>18</v>
      </c>
      <c r="F328" s="8">
        <f t="shared" si="104"/>
        <v>71.55</v>
      </c>
      <c r="G328" s="7" t="s">
        <v>9</v>
      </c>
    </row>
    <row r="329" ht="14.25" spans="1:7">
      <c r="A329" s="5">
        <v>327</v>
      </c>
      <c r="B329" s="6" t="str">
        <f t="shared" si="105"/>
        <v>0708153</v>
      </c>
      <c r="C329" s="6" t="str">
        <f>"1134070202523"</f>
        <v>1134070202523</v>
      </c>
      <c r="D329" s="6">
        <v>200.5</v>
      </c>
      <c r="E329" s="7" t="s">
        <v>168</v>
      </c>
      <c r="F329" s="8">
        <f t="shared" si="104"/>
        <v>69.2566666666667</v>
      </c>
      <c r="G329" s="7" t="s">
        <v>9</v>
      </c>
    </row>
    <row r="330" ht="14.25" spans="1:7">
      <c r="A330" s="5">
        <v>328</v>
      </c>
      <c r="B330" s="6" t="str">
        <f t="shared" ref="B330:B332" si="106">"0708154"</f>
        <v>0708154</v>
      </c>
      <c r="C330" s="6" t="str">
        <f>"3134070802217"</f>
        <v>3134070802217</v>
      </c>
      <c r="D330" s="6">
        <v>206.5</v>
      </c>
      <c r="E330" s="7" t="s">
        <v>169</v>
      </c>
      <c r="F330" s="8">
        <f t="shared" si="104"/>
        <v>72.0466666666667</v>
      </c>
      <c r="G330" s="7" t="s">
        <v>9</v>
      </c>
    </row>
    <row r="331" ht="14.25" spans="1:7">
      <c r="A331" s="5">
        <v>329</v>
      </c>
      <c r="B331" s="6" t="str">
        <f t="shared" si="106"/>
        <v>0708154</v>
      </c>
      <c r="C331" s="6" t="str">
        <f>"3134070802224"</f>
        <v>3134070802224</v>
      </c>
      <c r="D331" s="6">
        <v>202.5</v>
      </c>
      <c r="E331" s="7" t="s">
        <v>105</v>
      </c>
      <c r="F331" s="8">
        <f t="shared" si="104"/>
        <v>70.45</v>
      </c>
      <c r="G331" s="7" t="s">
        <v>9</v>
      </c>
    </row>
    <row r="332" ht="14.25" spans="1:7">
      <c r="A332" s="5">
        <v>330</v>
      </c>
      <c r="B332" s="6" t="str">
        <f t="shared" si="106"/>
        <v>0708154</v>
      </c>
      <c r="C332" s="6" t="str">
        <f>"3134070802212"</f>
        <v>3134070802212</v>
      </c>
      <c r="D332" s="6">
        <v>190.5</v>
      </c>
      <c r="E332" s="7" t="s">
        <v>61</v>
      </c>
      <c r="F332" s="8">
        <f t="shared" si="104"/>
        <v>68.65</v>
      </c>
      <c r="G332" s="7" t="s">
        <v>9</v>
      </c>
    </row>
    <row r="333" ht="14.25" spans="1:7">
      <c r="A333" s="5">
        <v>331</v>
      </c>
      <c r="B333" s="6" t="str">
        <f t="shared" ref="B333:B335" si="107">"0708155"</f>
        <v>0708155</v>
      </c>
      <c r="C333" s="6" t="str">
        <f>"2134070603830"</f>
        <v>2134070603830</v>
      </c>
      <c r="D333" s="6">
        <v>229.5</v>
      </c>
      <c r="E333" s="7" t="s">
        <v>83</v>
      </c>
      <c r="F333" s="8">
        <f t="shared" si="104"/>
        <v>75.85</v>
      </c>
      <c r="G333" s="7" t="s">
        <v>9</v>
      </c>
    </row>
    <row r="334" ht="14.25" spans="1:7">
      <c r="A334" s="5">
        <v>332</v>
      </c>
      <c r="B334" s="6" t="str">
        <f t="shared" si="107"/>
        <v>0708155</v>
      </c>
      <c r="C334" s="6" t="str">
        <f>"2134070603902"</f>
        <v>2134070603902</v>
      </c>
      <c r="D334" s="6">
        <v>221</v>
      </c>
      <c r="E334" s="7" t="s">
        <v>170</v>
      </c>
      <c r="F334" s="8">
        <f t="shared" si="104"/>
        <v>74.9933333333333</v>
      </c>
      <c r="G334" s="7" t="s">
        <v>9</v>
      </c>
    </row>
    <row r="335" ht="14.25" spans="1:7">
      <c r="A335" s="5">
        <v>333</v>
      </c>
      <c r="B335" s="6" t="str">
        <f t="shared" si="107"/>
        <v>0708155</v>
      </c>
      <c r="C335" s="6" t="str">
        <f>"2134070603912"</f>
        <v>2134070603912</v>
      </c>
      <c r="D335" s="6">
        <v>218.5</v>
      </c>
      <c r="E335" s="7" t="s">
        <v>70</v>
      </c>
      <c r="F335" s="8">
        <f t="shared" si="104"/>
        <v>74.3166666666667</v>
      </c>
      <c r="G335" s="7" t="s">
        <v>9</v>
      </c>
    </row>
    <row r="336" ht="14.25" spans="1:7">
      <c r="A336" s="5">
        <v>334</v>
      </c>
      <c r="B336" s="6" t="str">
        <f t="shared" ref="B336:B338" si="108">"0708156"</f>
        <v>0708156</v>
      </c>
      <c r="C336" s="6" t="str">
        <f>"2134070604013"</f>
        <v>2134070604013</v>
      </c>
      <c r="D336" s="6">
        <v>184</v>
      </c>
      <c r="E336" s="7" t="s">
        <v>171</v>
      </c>
      <c r="F336" s="8">
        <f t="shared" si="104"/>
        <v>68.1366666666667</v>
      </c>
      <c r="G336" s="7" t="s">
        <v>9</v>
      </c>
    </row>
    <row r="337" ht="14.25" spans="1:7">
      <c r="A337" s="5">
        <v>335</v>
      </c>
      <c r="B337" s="6" t="str">
        <f t="shared" si="108"/>
        <v>0708156</v>
      </c>
      <c r="C337" s="6" t="str">
        <f>"2134070604003"</f>
        <v>2134070604003</v>
      </c>
      <c r="D337" s="6">
        <v>186</v>
      </c>
      <c r="E337" s="7" t="s">
        <v>64</v>
      </c>
      <c r="F337" s="8">
        <f t="shared" si="104"/>
        <v>67.6</v>
      </c>
      <c r="G337" s="7" t="s">
        <v>9</v>
      </c>
    </row>
    <row r="338" ht="14.25" spans="1:7">
      <c r="A338" s="5">
        <v>336</v>
      </c>
      <c r="B338" s="6" t="str">
        <f t="shared" si="108"/>
        <v>0708156</v>
      </c>
      <c r="C338" s="6" t="str">
        <f>"2134070603923"</f>
        <v>2134070603923</v>
      </c>
      <c r="D338" s="6">
        <v>182</v>
      </c>
      <c r="E338" s="7" t="s">
        <v>164</v>
      </c>
      <c r="F338" s="8">
        <f t="shared" si="104"/>
        <v>61.5333333333333</v>
      </c>
      <c r="G338" s="7" t="s">
        <v>9</v>
      </c>
    </row>
    <row r="339" ht="14.25" spans="1:7">
      <c r="A339" s="5">
        <v>337</v>
      </c>
      <c r="B339" s="6" t="str">
        <f t="shared" ref="B339:B341" si="109">"0708157"</f>
        <v>0708157</v>
      </c>
      <c r="C339" s="6" t="str">
        <f>"1134070202708"</f>
        <v>1134070202708</v>
      </c>
      <c r="D339" s="6">
        <v>202.5</v>
      </c>
      <c r="E339" s="7" t="s">
        <v>172</v>
      </c>
      <c r="F339" s="8">
        <f t="shared" si="104"/>
        <v>75.33</v>
      </c>
      <c r="G339" s="7" t="s">
        <v>9</v>
      </c>
    </row>
    <row r="340" ht="14.25" spans="1:7">
      <c r="A340" s="5">
        <v>338</v>
      </c>
      <c r="B340" s="6" t="str">
        <f t="shared" si="109"/>
        <v>0708157</v>
      </c>
      <c r="C340" s="6" t="str">
        <f>"1134070202712"</f>
        <v>1134070202712</v>
      </c>
      <c r="D340" s="6">
        <v>199.5</v>
      </c>
      <c r="E340" s="7" t="s">
        <v>173</v>
      </c>
      <c r="F340" s="8">
        <f t="shared" si="104"/>
        <v>71.74</v>
      </c>
      <c r="G340" s="7" t="s">
        <v>9</v>
      </c>
    </row>
    <row r="341" ht="14.25" spans="1:7">
      <c r="A341" s="5">
        <v>339</v>
      </c>
      <c r="B341" s="6" t="str">
        <f t="shared" si="109"/>
        <v>0708157</v>
      </c>
      <c r="C341" s="6" t="str">
        <f>"1134070202719"</f>
        <v>1134070202719</v>
      </c>
      <c r="D341" s="6">
        <v>204</v>
      </c>
      <c r="E341" s="7" t="s">
        <v>35</v>
      </c>
      <c r="F341" s="8">
        <f t="shared" si="104"/>
        <v>34</v>
      </c>
      <c r="G341" s="7" t="s">
        <v>36</v>
      </c>
    </row>
    <row r="342" ht="14.25" spans="1:7">
      <c r="A342" s="5">
        <v>340</v>
      </c>
      <c r="B342" s="6" t="str">
        <f t="shared" ref="B342:B344" si="110">"0708158"</f>
        <v>0708158</v>
      </c>
      <c r="C342" s="6" t="str">
        <f>"1134070202927"</f>
        <v>1134070202927</v>
      </c>
      <c r="D342" s="6">
        <v>213.5</v>
      </c>
      <c r="E342" s="7" t="s">
        <v>174</v>
      </c>
      <c r="F342" s="8">
        <f t="shared" si="104"/>
        <v>74.8433333333333</v>
      </c>
      <c r="G342" s="7" t="s">
        <v>9</v>
      </c>
    </row>
    <row r="343" ht="14.25" spans="1:7">
      <c r="A343" s="5">
        <v>341</v>
      </c>
      <c r="B343" s="6" t="str">
        <f t="shared" si="110"/>
        <v>0708158</v>
      </c>
      <c r="C343" s="6" t="str">
        <f>"1134070202815"</f>
        <v>1134070202815</v>
      </c>
      <c r="D343" s="6">
        <v>209.5</v>
      </c>
      <c r="E343" s="7" t="s">
        <v>175</v>
      </c>
      <c r="F343" s="8">
        <f t="shared" si="104"/>
        <v>74.8166666666667</v>
      </c>
      <c r="G343" s="7" t="s">
        <v>9</v>
      </c>
    </row>
    <row r="344" ht="14.25" spans="1:7">
      <c r="A344" s="5">
        <v>342</v>
      </c>
      <c r="B344" s="6" t="str">
        <f t="shared" si="110"/>
        <v>0708158</v>
      </c>
      <c r="C344" s="6" t="str">
        <f>"1134070202829"</f>
        <v>1134070202829</v>
      </c>
      <c r="D344" s="6">
        <v>209.5</v>
      </c>
      <c r="E344" s="7" t="s">
        <v>176</v>
      </c>
      <c r="F344" s="8">
        <f t="shared" si="104"/>
        <v>73.8866666666667</v>
      </c>
      <c r="G344" s="7" t="s">
        <v>9</v>
      </c>
    </row>
    <row r="345" ht="14.25" spans="1:7">
      <c r="A345" s="5">
        <v>343</v>
      </c>
      <c r="B345" s="6" t="str">
        <f t="shared" ref="B345:B347" si="111">"0708159"</f>
        <v>0708159</v>
      </c>
      <c r="C345" s="6" t="str">
        <f>"3134070802308"</f>
        <v>3134070802308</v>
      </c>
      <c r="D345" s="6">
        <v>211</v>
      </c>
      <c r="E345" s="7" t="s">
        <v>177</v>
      </c>
      <c r="F345" s="8">
        <f t="shared" si="104"/>
        <v>73.7866666666667</v>
      </c>
      <c r="G345" s="7" t="s">
        <v>9</v>
      </c>
    </row>
    <row r="346" ht="14.25" spans="1:7">
      <c r="A346" s="5">
        <v>344</v>
      </c>
      <c r="B346" s="6" t="str">
        <f t="shared" si="111"/>
        <v>0708159</v>
      </c>
      <c r="C346" s="6" t="str">
        <f>"3134070802312"</f>
        <v>3134070802312</v>
      </c>
      <c r="D346" s="6">
        <v>182.5</v>
      </c>
      <c r="E346" s="7" t="s">
        <v>178</v>
      </c>
      <c r="F346" s="8">
        <f t="shared" si="104"/>
        <v>70.3066666666667</v>
      </c>
      <c r="G346" s="7" t="s">
        <v>9</v>
      </c>
    </row>
    <row r="347" ht="14.25" spans="1:7">
      <c r="A347" s="5">
        <v>345</v>
      </c>
      <c r="B347" s="6" t="str">
        <f t="shared" si="111"/>
        <v>0708159</v>
      </c>
      <c r="C347" s="6" t="str">
        <f>"3134070802305"</f>
        <v>3134070802305</v>
      </c>
      <c r="D347" s="6">
        <v>180.5</v>
      </c>
      <c r="E347" s="7" t="s">
        <v>35</v>
      </c>
      <c r="F347" s="8">
        <f t="shared" si="104"/>
        <v>30.0833333333333</v>
      </c>
      <c r="G347" s="7" t="s">
        <v>36</v>
      </c>
    </row>
    <row r="348" ht="14.25" spans="1:7">
      <c r="A348" s="5">
        <v>346</v>
      </c>
      <c r="B348" s="6" t="str">
        <f t="shared" ref="B348:B350" si="112">"0708160"</f>
        <v>0708160</v>
      </c>
      <c r="C348" s="6" t="str">
        <f>"2134070604103"</f>
        <v>2134070604103</v>
      </c>
      <c r="D348" s="6">
        <v>209.5</v>
      </c>
      <c r="E348" s="7" t="s">
        <v>179</v>
      </c>
      <c r="F348" s="8">
        <f t="shared" si="104"/>
        <v>75.4166666666667</v>
      </c>
      <c r="G348" s="7" t="s">
        <v>9</v>
      </c>
    </row>
    <row r="349" ht="14.25" spans="1:7">
      <c r="A349" s="5">
        <v>347</v>
      </c>
      <c r="B349" s="6" t="str">
        <f t="shared" si="112"/>
        <v>0708160</v>
      </c>
      <c r="C349" s="6" t="str">
        <f>"2134070604023"</f>
        <v>2134070604023</v>
      </c>
      <c r="D349" s="6">
        <v>209.5</v>
      </c>
      <c r="E349" s="7" t="s">
        <v>141</v>
      </c>
      <c r="F349" s="8">
        <f t="shared" si="104"/>
        <v>74.7466666666667</v>
      </c>
      <c r="G349" s="7" t="s">
        <v>9</v>
      </c>
    </row>
    <row r="350" ht="14.25" spans="1:7">
      <c r="A350" s="5">
        <v>348</v>
      </c>
      <c r="B350" s="6" t="str">
        <f t="shared" si="112"/>
        <v>0708160</v>
      </c>
      <c r="C350" s="6" t="str">
        <f>"2134070604016"</f>
        <v>2134070604016</v>
      </c>
      <c r="D350" s="6">
        <v>198</v>
      </c>
      <c r="E350" s="7" t="s">
        <v>180</v>
      </c>
      <c r="F350" s="8">
        <f t="shared" si="104"/>
        <v>71.87</v>
      </c>
      <c r="G350" s="7" t="s">
        <v>9</v>
      </c>
    </row>
    <row r="351" ht="14.25" spans="1:7">
      <c r="A351" s="5">
        <v>349</v>
      </c>
      <c r="B351" s="6" t="str">
        <f t="shared" ref="B351:B353" si="113">"0708161"</f>
        <v>0708161</v>
      </c>
      <c r="C351" s="6" t="str">
        <f>"2134070604122"</f>
        <v>2134070604122</v>
      </c>
      <c r="D351" s="6">
        <v>202.5</v>
      </c>
      <c r="E351" s="7" t="s">
        <v>137</v>
      </c>
      <c r="F351" s="8">
        <f t="shared" si="104"/>
        <v>72.98</v>
      </c>
      <c r="G351" s="7" t="s">
        <v>9</v>
      </c>
    </row>
    <row r="352" ht="14.25" spans="1:7">
      <c r="A352" s="5">
        <v>350</v>
      </c>
      <c r="B352" s="6" t="str">
        <f t="shared" si="113"/>
        <v>0708161</v>
      </c>
      <c r="C352" s="6" t="str">
        <f>"2134070604126"</f>
        <v>2134070604126</v>
      </c>
      <c r="D352" s="6">
        <v>190</v>
      </c>
      <c r="E352" s="7" t="s">
        <v>181</v>
      </c>
      <c r="F352" s="8">
        <f t="shared" si="104"/>
        <v>71.3466666666667</v>
      </c>
      <c r="G352" s="7" t="s">
        <v>9</v>
      </c>
    </row>
    <row r="353" ht="14.25" spans="1:7">
      <c r="A353" s="5">
        <v>351</v>
      </c>
      <c r="B353" s="6" t="str">
        <f t="shared" si="113"/>
        <v>0708161</v>
      </c>
      <c r="C353" s="6" t="str">
        <f>"2134070700107"</f>
        <v>2134070700107</v>
      </c>
      <c r="D353" s="6">
        <v>190.5</v>
      </c>
      <c r="E353" s="7" t="s">
        <v>182</v>
      </c>
      <c r="F353" s="8">
        <f t="shared" si="104"/>
        <v>69.84</v>
      </c>
      <c r="G353" s="7" t="s">
        <v>9</v>
      </c>
    </row>
    <row r="354" ht="14.25" spans="1:7">
      <c r="A354" s="5">
        <v>352</v>
      </c>
      <c r="B354" s="6" t="str">
        <f t="shared" ref="B354:B356" si="114">"0708162"</f>
        <v>0708162</v>
      </c>
      <c r="C354" s="6" t="str">
        <f>"3134070802320"</f>
        <v>3134070802320</v>
      </c>
      <c r="D354" s="6">
        <v>202</v>
      </c>
      <c r="E354" s="7" t="s">
        <v>62</v>
      </c>
      <c r="F354" s="8">
        <f t="shared" si="104"/>
        <v>71.8166666666667</v>
      </c>
      <c r="G354" s="7" t="s">
        <v>9</v>
      </c>
    </row>
    <row r="355" ht="14.25" spans="1:7">
      <c r="A355" s="5">
        <v>353</v>
      </c>
      <c r="B355" s="6" t="str">
        <f t="shared" si="114"/>
        <v>0708162</v>
      </c>
      <c r="C355" s="6" t="str">
        <f>"3134070802318"</f>
        <v>3134070802318</v>
      </c>
      <c r="D355" s="6">
        <v>162</v>
      </c>
      <c r="E355" s="7" t="s">
        <v>101</v>
      </c>
      <c r="F355" s="8">
        <f t="shared" si="104"/>
        <v>66.4</v>
      </c>
      <c r="G355" s="7" t="s">
        <v>9</v>
      </c>
    </row>
    <row r="356" ht="14.25" spans="1:7">
      <c r="A356" s="5">
        <v>354</v>
      </c>
      <c r="B356" s="6" t="str">
        <f t="shared" si="114"/>
        <v>0708162</v>
      </c>
      <c r="C356" s="6" t="str">
        <f>"3134070802317"</f>
        <v>3134070802317</v>
      </c>
      <c r="D356" s="6">
        <v>150.5</v>
      </c>
      <c r="E356" s="7" t="s">
        <v>183</v>
      </c>
      <c r="F356" s="8">
        <f t="shared" si="104"/>
        <v>60.2833333333333</v>
      </c>
      <c r="G356" s="7" t="s">
        <v>9</v>
      </c>
    </row>
    <row r="357" ht="14.25" spans="1:7">
      <c r="A357" s="5">
        <v>355</v>
      </c>
      <c r="B357" s="6" t="str">
        <f>"0708163"</f>
        <v>0708163</v>
      </c>
      <c r="C357" s="6" t="str">
        <f>"1134070203009"</f>
        <v>1134070203009</v>
      </c>
      <c r="D357" s="6">
        <v>220</v>
      </c>
      <c r="E357" s="7" t="s">
        <v>43</v>
      </c>
      <c r="F357" s="8">
        <f t="shared" si="104"/>
        <v>74.1666666666667</v>
      </c>
      <c r="G357" s="7" t="s">
        <v>9</v>
      </c>
    </row>
    <row r="358" ht="14.25" spans="1:7">
      <c r="A358" s="5">
        <v>356</v>
      </c>
      <c r="B358" s="6" t="str">
        <f>"0708163"</f>
        <v>0708163</v>
      </c>
      <c r="C358" s="6" t="str">
        <f>"1134070203006"</f>
        <v>1134070203006</v>
      </c>
      <c r="D358" s="6">
        <v>161.5</v>
      </c>
      <c r="E358" s="7" t="s">
        <v>93</v>
      </c>
      <c r="F358" s="8">
        <f t="shared" si="104"/>
        <v>63.4666666666667</v>
      </c>
      <c r="G358" s="7" t="s">
        <v>9</v>
      </c>
    </row>
    <row r="359" ht="14.25" spans="1:7">
      <c r="A359" s="5">
        <v>357</v>
      </c>
      <c r="B359" s="6" t="str">
        <f t="shared" ref="B359:B361" si="115">"0708164"</f>
        <v>0708164</v>
      </c>
      <c r="C359" s="6" t="str">
        <f>"1134070203023"</f>
        <v>1134070203023</v>
      </c>
      <c r="D359" s="6">
        <v>235</v>
      </c>
      <c r="E359" s="7" t="s">
        <v>71</v>
      </c>
      <c r="F359" s="8">
        <f t="shared" si="104"/>
        <v>77.5166666666667</v>
      </c>
      <c r="G359" s="7" t="s">
        <v>9</v>
      </c>
    </row>
    <row r="360" ht="14.25" spans="1:7">
      <c r="A360" s="5">
        <v>358</v>
      </c>
      <c r="B360" s="6" t="str">
        <f t="shared" si="115"/>
        <v>0708164</v>
      </c>
      <c r="C360" s="6" t="str">
        <f>"1134070203109"</f>
        <v>1134070203109</v>
      </c>
      <c r="D360" s="6">
        <v>208</v>
      </c>
      <c r="E360" s="7" t="s">
        <v>114</v>
      </c>
      <c r="F360" s="8">
        <f t="shared" si="104"/>
        <v>73.9166666666667</v>
      </c>
      <c r="G360" s="7" t="s">
        <v>9</v>
      </c>
    </row>
    <row r="361" ht="14.25" spans="1:7">
      <c r="A361" s="5">
        <v>359</v>
      </c>
      <c r="B361" s="6" t="str">
        <f t="shared" si="115"/>
        <v>0708164</v>
      </c>
      <c r="C361" s="6" t="str">
        <f>"1134070203104"</f>
        <v>1134070203104</v>
      </c>
      <c r="D361" s="6">
        <v>202</v>
      </c>
      <c r="E361" s="7" t="s">
        <v>184</v>
      </c>
      <c r="F361" s="8">
        <f t="shared" si="104"/>
        <v>70.5966666666667</v>
      </c>
      <c r="G361" s="7" t="s">
        <v>9</v>
      </c>
    </row>
    <row r="362" ht="14.25" spans="1:7">
      <c r="A362" s="5">
        <v>360</v>
      </c>
      <c r="B362" s="6" t="str">
        <f t="shared" ref="B362:B364" si="116">"0708165"</f>
        <v>0708165</v>
      </c>
      <c r="C362" s="6" t="str">
        <f>"1134070203209"</f>
        <v>1134070203209</v>
      </c>
      <c r="D362" s="6">
        <v>214.5</v>
      </c>
      <c r="E362" s="7" t="s">
        <v>185</v>
      </c>
      <c r="F362" s="8">
        <f t="shared" si="104"/>
        <v>74.74</v>
      </c>
      <c r="G362" s="7" t="s">
        <v>9</v>
      </c>
    </row>
    <row r="363" ht="14.25" spans="1:7">
      <c r="A363" s="5">
        <v>361</v>
      </c>
      <c r="B363" s="6" t="str">
        <f t="shared" si="116"/>
        <v>0708165</v>
      </c>
      <c r="C363" s="6" t="str">
        <f>"1134070203215"</f>
        <v>1134070203215</v>
      </c>
      <c r="D363" s="6">
        <v>195</v>
      </c>
      <c r="E363" s="7" t="s">
        <v>88</v>
      </c>
      <c r="F363" s="8">
        <f t="shared" si="104"/>
        <v>69.95</v>
      </c>
      <c r="G363" s="7" t="s">
        <v>9</v>
      </c>
    </row>
    <row r="364" ht="14.25" spans="1:7">
      <c r="A364" s="5">
        <v>362</v>
      </c>
      <c r="B364" s="6" t="str">
        <f t="shared" si="116"/>
        <v>0708165</v>
      </c>
      <c r="C364" s="6" t="str">
        <f>"1134070203219"</f>
        <v>1134070203219</v>
      </c>
      <c r="D364" s="6">
        <v>195.5</v>
      </c>
      <c r="E364" s="7" t="s">
        <v>90</v>
      </c>
      <c r="F364" s="8">
        <f t="shared" si="104"/>
        <v>69.9333333333333</v>
      </c>
      <c r="G364" s="7" t="s">
        <v>9</v>
      </c>
    </row>
    <row r="365" ht="14.25" spans="1:7">
      <c r="A365" s="5">
        <v>363</v>
      </c>
      <c r="B365" s="6" t="str">
        <f t="shared" ref="B365:B367" si="117">"0708166"</f>
        <v>0708166</v>
      </c>
      <c r="C365" s="6" t="str">
        <f>"3134070802404"</f>
        <v>3134070802404</v>
      </c>
      <c r="D365" s="6">
        <v>194</v>
      </c>
      <c r="E365" s="7" t="s">
        <v>34</v>
      </c>
      <c r="F365" s="8">
        <f t="shared" si="104"/>
        <v>70.6333333333333</v>
      </c>
      <c r="G365" s="7" t="s">
        <v>9</v>
      </c>
    </row>
    <row r="366" ht="14.25" spans="1:7">
      <c r="A366" s="5">
        <v>364</v>
      </c>
      <c r="B366" s="6" t="str">
        <f t="shared" si="117"/>
        <v>0708166</v>
      </c>
      <c r="C366" s="6" t="str">
        <f>"3134070802406"</f>
        <v>3134070802406</v>
      </c>
      <c r="D366" s="6">
        <v>191.5</v>
      </c>
      <c r="E366" s="7" t="s">
        <v>186</v>
      </c>
      <c r="F366" s="8">
        <f t="shared" si="104"/>
        <v>70.0266666666667</v>
      </c>
      <c r="G366" s="7" t="s">
        <v>9</v>
      </c>
    </row>
    <row r="367" ht="14.25" spans="1:7">
      <c r="A367" s="5">
        <v>365</v>
      </c>
      <c r="B367" s="6" t="str">
        <f t="shared" si="117"/>
        <v>0708166</v>
      </c>
      <c r="C367" s="6" t="str">
        <f>"3134070802325"</f>
        <v>3134070802325</v>
      </c>
      <c r="D367" s="6">
        <v>178</v>
      </c>
      <c r="E367" s="7" t="s">
        <v>35</v>
      </c>
      <c r="F367" s="8">
        <f t="shared" si="104"/>
        <v>29.6666666666667</v>
      </c>
      <c r="G367" s="7" t="s">
        <v>36</v>
      </c>
    </row>
    <row r="368" ht="14.25" spans="1:7">
      <c r="A368" s="5">
        <v>366</v>
      </c>
      <c r="B368" s="6" t="str">
        <f t="shared" ref="B368:B370" si="118">"0708167"</f>
        <v>0708167</v>
      </c>
      <c r="C368" s="6" t="str">
        <f>"2134070700204"</f>
        <v>2134070700204</v>
      </c>
      <c r="D368" s="6">
        <v>194.5</v>
      </c>
      <c r="E368" s="7" t="s">
        <v>187</v>
      </c>
      <c r="F368" s="8">
        <f t="shared" si="104"/>
        <v>71.1566666666667</v>
      </c>
      <c r="G368" s="7" t="s">
        <v>9</v>
      </c>
    </row>
    <row r="369" ht="14.25" spans="1:7">
      <c r="A369" s="5">
        <v>367</v>
      </c>
      <c r="B369" s="6" t="str">
        <f t="shared" si="118"/>
        <v>0708167</v>
      </c>
      <c r="C369" s="6" t="str">
        <f>"2134070700206"</f>
        <v>2134070700206</v>
      </c>
      <c r="D369" s="6">
        <v>194.5</v>
      </c>
      <c r="E369" s="7" t="s">
        <v>16</v>
      </c>
      <c r="F369" s="8">
        <f t="shared" si="104"/>
        <v>69.4666666666667</v>
      </c>
      <c r="G369" s="7" t="s">
        <v>9</v>
      </c>
    </row>
    <row r="370" ht="14.25" spans="1:7">
      <c r="A370" s="5">
        <v>368</v>
      </c>
      <c r="B370" s="6" t="str">
        <f t="shared" si="118"/>
        <v>0708167</v>
      </c>
      <c r="C370" s="6" t="str">
        <f>"2134070700125"</f>
        <v>2134070700125</v>
      </c>
      <c r="D370" s="6">
        <v>202</v>
      </c>
      <c r="E370" s="7" t="s">
        <v>35</v>
      </c>
      <c r="F370" s="8">
        <f t="shared" si="104"/>
        <v>33.6666666666667</v>
      </c>
      <c r="G370" s="7" t="s">
        <v>36</v>
      </c>
    </row>
    <row r="371" ht="14.25" spans="1:7">
      <c r="A371" s="5">
        <v>369</v>
      </c>
      <c r="B371" s="6" t="str">
        <f t="shared" ref="B371:B373" si="119">"0709168"</f>
        <v>0709168</v>
      </c>
      <c r="C371" s="6" t="str">
        <f>"1134070203402"</f>
        <v>1134070203402</v>
      </c>
      <c r="D371" s="6">
        <v>223</v>
      </c>
      <c r="E371" s="7" t="s">
        <v>71</v>
      </c>
      <c r="F371" s="8">
        <f t="shared" si="104"/>
        <v>75.5166666666667</v>
      </c>
      <c r="G371" s="7" t="s">
        <v>9</v>
      </c>
    </row>
    <row r="372" ht="14.25" spans="1:7">
      <c r="A372" s="5">
        <v>370</v>
      </c>
      <c r="B372" s="6" t="str">
        <f t="shared" si="119"/>
        <v>0709168</v>
      </c>
      <c r="C372" s="6" t="str">
        <f>"1134070203322"</f>
        <v>1134070203322</v>
      </c>
      <c r="D372" s="6">
        <v>192</v>
      </c>
      <c r="E372" s="7" t="s">
        <v>70</v>
      </c>
      <c r="F372" s="8">
        <f t="shared" si="104"/>
        <v>69.9</v>
      </c>
      <c r="G372" s="7" t="s">
        <v>9</v>
      </c>
    </row>
    <row r="373" ht="14.25" spans="1:7">
      <c r="A373" s="5">
        <v>371</v>
      </c>
      <c r="B373" s="6" t="str">
        <f t="shared" si="119"/>
        <v>0709168</v>
      </c>
      <c r="C373" s="6" t="str">
        <f>"1134070203401"</f>
        <v>1134070203401</v>
      </c>
      <c r="D373" s="6">
        <v>192</v>
      </c>
      <c r="E373" s="7" t="s">
        <v>35</v>
      </c>
      <c r="F373" s="8">
        <f t="shared" si="104"/>
        <v>32</v>
      </c>
      <c r="G373" s="7" t="s">
        <v>36</v>
      </c>
    </row>
    <row r="374" ht="14.25" spans="1:7">
      <c r="A374" s="5">
        <v>372</v>
      </c>
      <c r="B374" s="6" t="str">
        <f t="shared" ref="B374:B379" si="120">"0709169"</f>
        <v>0709169</v>
      </c>
      <c r="C374" s="6" t="str">
        <f>"1134070203521"</f>
        <v>1134070203521</v>
      </c>
      <c r="D374" s="6">
        <v>212.5</v>
      </c>
      <c r="E374" s="7" t="s">
        <v>83</v>
      </c>
      <c r="F374" s="8">
        <f t="shared" si="104"/>
        <v>73.0166666666667</v>
      </c>
      <c r="G374" s="7" t="s">
        <v>9</v>
      </c>
    </row>
    <row r="375" ht="14.25" spans="1:7">
      <c r="A375" s="5">
        <v>373</v>
      </c>
      <c r="B375" s="6" t="str">
        <f t="shared" si="120"/>
        <v>0709169</v>
      </c>
      <c r="C375" s="6" t="str">
        <f>"1134070203505"</f>
        <v>1134070203505</v>
      </c>
      <c r="D375" s="6">
        <v>201</v>
      </c>
      <c r="E375" s="7" t="s">
        <v>188</v>
      </c>
      <c r="F375" s="8">
        <f t="shared" si="104"/>
        <v>72.6</v>
      </c>
      <c r="G375" s="7" t="s">
        <v>9</v>
      </c>
    </row>
    <row r="376" ht="14.25" spans="1:7">
      <c r="A376" s="5">
        <v>374</v>
      </c>
      <c r="B376" s="6" t="str">
        <f t="shared" si="120"/>
        <v>0709169</v>
      </c>
      <c r="C376" s="6" t="str">
        <f>"1134070203523"</f>
        <v>1134070203523</v>
      </c>
      <c r="D376" s="6">
        <v>207</v>
      </c>
      <c r="E376" s="7" t="s">
        <v>83</v>
      </c>
      <c r="F376" s="8">
        <f t="shared" si="104"/>
        <v>72.1</v>
      </c>
      <c r="G376" s="7" t="s">
        <v>9</v>
      </c>
    </row>
    <row r="377" ht="14.25" spans="1:7">
      <c r="A377" s="5">
        <v>375</v>
      </c>
      <c r="B377" s="6" t="str">
        <f t="shared" si="120"/>
        <v>0709169</v>
      </c>
      <c r="C377" s="6" t="str">
        <f>"1134070203508"</f>
        <v>1134070203508</v>
      </c>
      <c r="D377" s="6">
        <v>201.5</v>
      </c>
      <c r="E377" s="7" t="s">
        <v>96</v>
      </c>
      <c r="F377" s="8">
        <f t="shared" si="104"/>
        <v>69.8833333333333</v>
      </c>
      <c r="G377" s="7" t="s">
        <v>9</v>
      </c>
    </row>
    <row r="378" ht="14.25" spans="1:7">
      <c r="A378" s="5">
        <v>376</v>
      </c>
      <c r="B378" s="6" t="str">
        <f t="shared" si="120"/>
        <v>0709169</v>
      </c>
      <c r="C378" s="6" t="str">
        <f>"1134070203420"</f>
        <v>1134070203420</v>
      </c>
      <c r="D378" s="6">
        <v>198</v>
      </c>
      <c r="E378" s="7" t="s">
        <v>189</v>
      </c>
      <c r="F378" s="8">
        <f t="shared" si="104"/>
        <v>69.1</v>
      </c>
      <c r="G378" s="7" t="s">
        <v>9</v>
      </c>
    </row>
    <row r="379" ht="14.25" spans="1:7">
      <c r="A379" s="5">
        <v>377</v>
      </c>
      <c r="B379" s="6" t="str">
        <f t="shared" si="120"/>
        <v>0709169</v>
      </c>
      <c r="C379" s="6" t="str">
        <f>"1134070203403"</f>
        <v>1134070203403</v>
      </c>
      <c r="D379" s="6">
        <v>206</v>
      </c>
      <c r="E379" s="7" t="s">
        <v>35</v>
      </c>
      <c r="F379" s="8">
        <f t="shared" si="104"/>
        <v>34.3333333333333</v>
      </c>
      <c r="G379" s="7" t="s">
        <v>36</v>
      </c>
    </row>
    <row r="380" ht="14.25" spans="1:7">
      <c r="A380" s="5">
        <v>378</v>
      </c>
      <c r="B380" s="6" t="str">
        <f t="shared" ref="B380:B385" si="121">"0709170"</f>
        <v>0709170</v>
      </c>
      <c r="C380" s="6" t="str">
        <f>"1134070203816"</f>
        <v>1134070203816</v>
      </c>
      <c r="D380" s="6">
        <v>212.5</v>
      </c>
      <c r="E380" s="7" t="s">
        <v>83</v>
      </c>
      <c r="F380" s="8">
        <f t="shared" si="104"/>
        <v>73.0166666666667</v>
      </c>
      <c r="G380" s="7" t="s">
        <v>9</v>
      </c>
    </row>
    <row r="381" ht="14.25" spans="1:7">
      <c r="A381" s="5">
        <v>379</v>
      </c>
      <c r="B381" s="6" t="str">
        <f t="shared" si="121"/>
        <v>0709170</v>
      </c>
      <c r="C381" s="6" t="str">
        <f>"1134070203917"</f>
        <v>1134070203917</v>
      </c>
      <c r="D381" s="6">
        <v>214.5</v>
      </c>
      <c r="E381" s="7" t="s">
        <v>60</v>
      </c>
      <c r="F381" s="8">
        <f t="shared" si="104"/>
        <v>72.85</v>
      </c>
      <c r="G381" s="7" t="s">
        <v>9</v>
      </c>
    </row>
    <row r="382" ht="14.25" spans="1:7">
      <c r="A382" s="5">
        <v>380</v>
      </c>
      <c r="B382" s="6" t="str">
        <f t="shared" si="121"/>
        <v>0709170</v>
      </c>
      <c r="C382" s="6" t="str">
        <f>"1134070203913"</f>
        <v>1134070203913</v>
      </c>
      <c r="D382" s="6">
        <v>206.5</v>
      </c>
      <c r="E382" s="7" t="s">
        <v>121</v>
      </c>
      <c r="F382" s="8">
        <f t="shared" si="104"/>
        <v>72.1666666666667</v>
      </c>
      <c r="G382" s="7" t="s">
        <v>9</v>
      </c>
    </row>
    <row r="383" ht="14.25" spans="1:7">
      <c r="A383" s="5">
        <v>381</v>
      </c>
      <c r="B383" s="6" t="str">
        <f t="shared" si="121"/>
        <v>0709170</v>
      </c>
      <c r="C383" s="6" t="str">
        <f>"1134070203528"</f>
        <v>1134070203528</v>
      </c>
      <c r="D383" s="6">
        <v>206.5</v>
      </c>
      <c r="E383" s="7" t="s">
        <v>90</v>
      </c>
      <c r="F383" s="8">
        <f t="shared" si="104"/>
        <v>71.7666666666667</v>
      </c>
      <c r="G383" s="7" t="s">
        <v>9</v>
      </c>
    </row>
    <row r="384" ht="14.25" spans="1:7">
      <c r="A384" s="5">
        <v>382</v>
      </c>
      <c r="B384" s="6" t="str">
        <f t="shared" si="121"/>
        <v>0709170</v>
      </c>
      <c r="C384" s="6" t="str">
        <f>"1134070203730"</f>
        <v>1134070203730</v>
      </c>
      <c r="D384" s="6">
        <v>204.5</v>
      </c>
      <c r="E384" s="7" t="s">
        <v>190</v>
      </c>
      <c r="F384" s="8">
        <f t="shared" si="104"/>
        <v>41.6833333333333</v>
      </c>
      <c r="G384" s="7" t="s">
        <v>191</v>
      </c>
    </row>
    <row r="385" ht="14.25" spans="1:7">
      <c r="A385" s="5">
        <v>383</v>
      </c>
      <c r="B385" s="6" t="str">
        <f t="shared" si="121"/>
        <v>0709170</v>
      </c>
      <c r="C385" s="6" t="str">
        <f>"1134070203804"</f>
        <v>1134070203804</v>
      </c>
      <c r="D385" s="6">
        <v>226</v>
      </c>
      <c r="E385" s="7" t="s">
        <v>35</v>
      </c>
      <c r="F385" s="8">
        <f t="shared" si="104"/>
        <v>37.6666666666667</v>
      </c>
      <c r="G385" s="7" t="s">
        <v>36</v>
      </c>
    </row>
    <row r="386" ht="14.25" spans="1:7">
      <c r="A386" s="5">
        <v>384</v>
      </c>
      <c r="B386" s="6" t="str">
        <f t="shared" ref="B386:B388" si="122">"0709171"</f>
        <v>0709171</v>
      </c>
      <c r="C386" s="6" t="str">
        <f>"1134070204013"</f>
        <v>1134070204013</v>
      </c>
      <c r="D386" s="6">
        <v>222</v>
      </c>
      <c r="E386" s="7" t="s">
        <v>192</v>
      </c>
      <c r="F386" s="8">
        <f t="shared" si="104"/>
        <v>75.93</v>
      </c>
      <c r="G386" s="7" t="s">
        <v>9</v>
      </c>
    </row>
    <row r="387" ht="14.25" spans="1:7">
      <c r="A387" s="5">
        <v>385</v>
      </c>
      <c r="B387" s="6" t="str">
        <f t="shared" si="122"/>
        <v>0709171</v>
      </c>
      <c r="C387" s="6" t="str">
        <f>"1134070204017"</f>
        <v>1134070204017</v>
      </c>
      <c r="D387" s="6">
        <v>202.5</v>
      </c>
      <c r="E387" s="7" t="s">
        <v>71</v>
      </c>
      <c r="F387" s="8">
        <f t="shared" si="104"/>
        <v>72.1</v>
      </c>
      <c r="G387" s="7" t="s">
        <v>9</v>
      </c>
    </row>
    <row r="388" ht="14.25" spans="1:7">
      <c r="A388" s="5">
        <v>386</v>
      </c>
      <c r="B388" s="6" t="str">
        <f t="shared" si="122"/>
        <v>0709171</v>
      </c>
      <c r="C388" s="6" t="str">
        <f>"1134070204021"</f>
        <v>1134070204021</v>
      </c>
      <c r="D388" s="6">
        <v>207.5</v>
      </c>
      <c r="E388" s="7" t="s">
        <v>35</v>
      </c>
      <c r="F388" s="8">
        <f>D388/3*0.5+E388*0.5</f>
        <v>34.5833333333333</v>
      </c>
      <c r="G388" s="7" t="s">
        <v>36</v>
      </c>
    </row>
    <row r="389" ht="14.25" spans="1:7">
      <c r="A389" s="5">
        <v>387</v>
      </c>
      <c r="B389" s="6" t="str">
        <f t="shared" ref="B389:B391" si="123">"0709172"</f>
        <v>0709172</v>
      </c>
      <c r="C389" s="6" t="str">
        <f>"1134070204307"</f>
        <v>1134070204307</v>
      </c>
      <c r="D389" s="6">
        <v>195</v>
      </c>
      <c r="E389" s="7" t="s">
        <v>46</v>
      </c>
      <c r="F389" s="8">
        <f>D389/3*0.5+E389*0.5</f>
        <v>71.35</v>
      </c>
      <c r="G389" s="7" t="s">
        <v>9</v>
      </c>
    </row>
    <row r="390" ht="14.25" spans="1:7">
      <c r="A390" s="5">
        <v>388</v>
      </c>
      <c r="B390" s="6" t="str">
        <f t="shared" si="123"/>
        <v>0709172</v>
      </c>
      <c r="C390" s="6" t="str">
        <f>"1134070204125"</f>
        <v>1134070204125</v>
      </c>
      <c r="D390" s="6">
        <v>189</v>
      </c>
      <c r="E390" s="7" t="s">
        <v>193</v>
      </c>
      <c r="F390" s="8">
        <f>D390/3*0.5+E390*0.5</f>
        <v>69.16</v>
      </c>
      <c r="G390" s="7" t="s">
        <v>9</v>
      </c>
    </row>
    <row r="391" ht="14.25" spans="1:7">
      <c r="A391" s="5">
        <v>389</v>
      </c>
      <c r="B391" s="6" t="str">
        <f t="shared" si="123"/>
        <v>0709172</v>
      </c>
      <c r="C391" s="6" t="str">
        <f>"1134070204203"</f>
        <v>1134070204203</v>
      </c>
      <c r="D391" s="6">
        <v>187.5</v>
      </c>
      <c r="E391" s="7" t="s">
        <v>194</v>
      </c>
      <c r="F391" s="8">
        <f>D391/3*0.5+E391*0.5</f>
        <v>68.97</v>
      </c>
      <c r="G391" s="7" t="s">
        <v>9</v>
      </c>
    </row>
    <row r="392" ht="14.25" spans="1:7">
      <c r="A392" s="5">
        <v>390</v>
      </c>
      <c r="B392" s="6" t="str">
        <f t="shared" ref="B392:B397" si="124">"0709173"</f>
        <v>0709173</v>
      </c>
      <c r="C392" s="6" t="str">
        <f>"1134070204525"</f>
        <v>1134070204525</v>
      </c>
      <c r="D392" s="6">
        <v>221</v>
      </c>
      <c r="E392" s="7" t="s">
        <v>195</v>
      </c>
      <c r="F392" s="8">
        <f>D392/3*0.5+E392*0.5</f>
        <v>75.5133333333333</v>
      </c>
      <c r="G392" s="7" t="s">
        <v>9</v>
      </c>
    </row>
    <row r="393" ht="14.25" spans="1:7">
      <c r="A393" s="5">
        <v>391</v>
      </c>
      <c r="B393" s="6" t="str">
        <f t="shared" si="124"/>
        <v>0709173</v>
      </c>
      <c r="C393" s="6" t="str">
        <f>"1134070204723"</f>
        <v>1134070204723</v>
      </c>
      <c r="D393" s="6">
        <v>211.5</v>
      </c>
      <c r="E393" s="7" t="s">
        <v>176</v>
      </c>
      <c r="F393" s="8">
        <f>D393/3*0.5+E393*0.5</f>
        <v>74.22</v>
      </c>
      <c r="G393" s="7" t="s">
        <v>9</v>
      </c>
    </row>
    <row r="394" ht="14.25" spans="1:7">
      <c r="A394" s="5">
        <v>392</v>
      </c>
      <c r="B394" s="6" t="str">
        <f t="shared" si="124"/>
        <v>0709173</v>
      </c>
      <c r="C394" s="6" t="str">
        <f>"1134070204614"</f>
        <v>1134070204614</v>
      </c>
      <c r="D394" s="6">
        <v>212.5</v>
      </c>
      <c r="E394" s="7" t="s">
        <v>196</v>
      </c>
      <c r="F394" s="8">
        <f>D394/3*0.5+E394*0.5</f>
        <v>74.0566666666667</v>
      </c>
      <c r="G394" s="7" t="s">
        <v>9</v>
      </c>
    </row>
    <row r="395" ht="14.25" spans="1:7">
      <c r="A395" s="5">
        <v>393</v>
      </c>
      <c r="B395" s="6" t="str">
        <f t="shared" si="124"/>
        <v>0709173</v>
      </c>
      <c r="C395" s="6" t="str">
        <f>"1134070204317"</f>
        <v>1134070204317</v>
      </c>
      <c r="D395" s="6">
        <v>208</v>
      </c>
      <c r="E395" s="7" t="s">
        <v>12</v>
      </c>
      <c r="F395" s="8">
        <f>D395/3*0.5+E395*0.5</f>
        <v>73.1666666666667</v>
      </c>
      <c r="G395" s="7" t="s">
        <v>9</v>
      </c>
    </row>
    <row r="396" ht="14.25" spans="1:7">
      <c r="A396" s="5">
        <v>394</v>
      </c>
      <c r="B396" s="6" t="str">
        <f t="shared" si="124"/>
        <v>0709173</v>
      </c>
      <c r="C396" s="6" t="str">
        <f>"1134070204403"</f>
        <v>1134070204403</v>
      </c>
      <c r="D396" s="6">
        <v>211.5</v>
      </c>
      <c r="E396" s="7" t="s">
        <v>197</v>
      </c>
      <c r="F396" s="8">
        <f>D396/3*0.5+E396*0.5</f>
        <v>72.86</v>
      </c>
      <c r="G396" s="7" t="s">
        <v>9</v>
      </c>
    </row>
    <row r="397" ht="14.25" spans="1:7">
      <c r="A397" s="5">
        <v>395</v>
      </c>
      <c r="B397" s="6" t="str">
        <f t="shared" si="124"/>
        <v>0709173</v>
      </c>
      <c r="C397" s="6" t="str">
        <f>"1134070204416"</f>
        <v>1134070204416</v>
      </c>
      <c r="D397" s="6">
        <v>221.5</v>
      </c>
      <c r="E397" s="7" t="s">
        <v>35</v>
      </c>
      <c r="F397" s="8">
        <f>D397/3*0.5+E397*0.5</f>
        <v>36.9166666666667</v>
      </c>
      <c r="G397" s="7" t="s">
        <v>36</v>
      </c>
    </row>
    <row r="398" ht="14.25" spans="1:7">
      <c r="A398" s="5">
        <v>396</v>
      </c>
      <c r="B398" s="6" t="str">
        <f t="shared" ref="B398:B400" si="125">"0709174"</f>
        <v>0709174</v>
      </c>
      <c r="C398" s="6" t="str">
        <f>"1134070204729"</f>
        <v>1134070204729</v>
      </c>
      <c r="D398" s="6">
        <v>220.5</v>
      </c>
      <c r="E398" s="7" t="s">
        <v>116</v>
      </c>
      <c r="F398" s="8">
        <f>D398/3*0.5+E398*0.5</f>
        <v>75.5</v>
      </c>
      <c r="G398" s="7" t="s">
        <v>9</v>
      </c>
    </row>
    <row r="399" ht="14.25" spans="1:7">
      <c r="A399" s="5">
        <v>397</v>
      </c>
      <c r="B399" s="6" t="str">
        <f t="shared" si="125"/>
        <v>0709174</v>
      </c>
      <c r="C399" s="6" t="str">
        <f>"1134070204811"</f>
        <v>1134070204811</v>
      </c>
      <c r="D399" s="6">
        <v>203</v>
      </c>
      <c r="E399" s="7" t="s">
        <v>198</v>
      </c>
      <c r="F399" s="8">
        <f>D399/3*0.5+E399*0.5</f>
        <v>73.9833333333333</v>
      </c>
      <c r="G399" s="7" t="s">
        <v>9</v>
      </c>
    </row>
    <row r="400" ht="14.25" spans="1:7">
      <c r="A400" s="5">
        <v>398</v>
      </c>
      <c r="B400" s="6" t="str">
        <f t="shared" si="125"/>
        <v>0709174</v>
      </c>
      <c r="C400" s="6" t="str">
        <f>"1134070204810"</f>
        <v>1134070204810</v>
      </c>
      <c r="D400" s="6">
        <v>196.5</v>
      </c>
      <c r="E400" s="7" t="s">
        <v>55</v>
      </c>
      <c r="F400" s="8">
        <f>D400/3*0.5+E400*0.5</f>
        <v>70.6</v>
      </c>
      <c r="G400" s="7" t="s">
        <v>9</v>
      </c>
    </row>
    <row r="401" ht="14.25" spans="1:7">
      <c r="A401" s="5">
        <v>399</v>
      </c>
      <c r="B401" s="6" t="str">
        <f t="shared" ref="B401:B403" si="126">"0709175"</f>
        <v>0709175</v>
      </c>
      <c r="C401" s="6" t="str">
        <f>"1134070204920"</f>
        <v>1134070204920</v>
      </c>
      <c r="D401" s="6">
        <v>234.5</v>
      </c>
      <c r="E401" s="7" t="s">
        <v>199</v>
      </c>
      <c r="F401" s="8">
        <f>D401/3*0.5+E401*0.5</f>
        <v>77.4233333333333</v>
      </c>
      <c r="G401" s="7" t="s">
        <v>9</v>
      </c>
    </row>
    <row r="402" ht="14.25" spans="1:7">
      <c r="A402" s="5">
        <v>400</v>
      </c>
      <c r="B402" s="6" t="str">
        <f t="shared" si="126"/>
        <v>0709175</v>
      </c>
      <c r="C402" s="6" t="str">
        <f>"1134070204907"</f>
        <v>1134070204907</v>
      </c>
      <c r="D402" s="6">
        <v>206.5</v>
      </c>
      <c r="E402" s="7" t="s">
        <v>200</v>
      </c>
      <c r="F402" s="8">
        <f>D402/3*0.5+E402*0.5</f>
        <v>69.9166666666667</v>
      </c>
      <c r="G402" s="7" t="s">
        <v>9</v>
      </c>
    </row>
    <row r="403" ht="14.25" spans="1:7">
      <c r="A403" s="5">
        <v>401</v>
      </c>
      <c r="B403" s="6" t="str">
        <f t="shared" si="126"/>
        <v>0709175</v>
      </c>
      <c r="C403" s="6" t="str">
        <f>"1134070204921"</f>
        <v>1134070204921</v>
      </c>
      <c r="D403" s="6">
        <v>212</v>
      </c>
      <c r="E403" s="7" t="s">
        <v>35</v>
      </c>
      <c r="F403" s="8">
        <f>D403/3*0.5+E403*0.5</f>
        <v>35.3333333333333</v>
      </c>
      <c r="G403" s="7" t="s">
        <v>36</v>
      </c>
    </row>
    <row r="404" ht="14.25" spans="1:7">
      <c r="A404" s="5">
        <v>402</v>
      </c>
      <c r="B404" s="6" t="str">
        <f t="shared" ref="B404:B406" si="127">"0709176"</f>
        <v>0709176</v>
      </c>
      <c r="C404" s="6" t="str">
        <f>"1134070205023"</f>
        <v>1134070205023</v>
      </c>
      <c r="D404" s="6">
        <v>219.5</v>
      </c>
      <c r="E404" s="7" t="s">
        <v>104</v>
      </c>
      <c r="F404" s="8">
        <f>D404/3*0.5+E404*0.5</f>
        <v>75.5833333333333</v>
      </c>
      <c r="G404" s="7" t="s">
        <v>9</v>
      </c>
    </row>
    <row r="405" ht="14.25" spans="1:7">
      <c r="A405" s="5">
        <v>403</v>
      </c>
      <c r="B405" s="6" t="str">
        <f t="shared" si="127"/>
        <v>0709176</v>
      </c>
      <c r="C405" s="6" t="str">
        <f>"1134070205009"</f>
        <v>1134070205009</v>
      </c>
      <c r="D405" s="6">
        <v>216</v>
      </c>
      <c r="E405" s="7" t="s">
        <v>39</v>
      </c>
      <c r="F405" s="8">
        <f>D405/3*0.5+E405*0.5</f>
        <v>74.45</v>
      </c>
      <c r="G405" s="7" t="s">
        <v>9</v>
      </c>
    </row>
    <row r="406" ht="14.25" spans="1:7">
      <c r="A406" s="5">
        <v>404</v>
      </c>
      <c r="B406" s="6" t="str">
        <f t="shared" si="127"/>
        <v>0709176</v>
      </c>
      <c r="C406" s="6" t="str">
        <f>"1134070300119"</f>
        <v>1134070300119</v>
      </c>
      <c r="D406" s="6">
        <v>196</v>
      </c>
      <c r="E406" s="7" t="s">
        <v>35</v>
      </c>
      <c r="F406" s="8">
        <f>D406/3*0.5+E406*0.5</f>
        <v>32.6666666666667</v>
      </c>
      <c r="G406" s="7" t="s">
        <v>36</v>
      </c>
    </row>
    <row r="407" ht="14.25" spans="1:7">
      <c r="A407" s="5">
        <v>405</v>
      </c>
      <c r="B407" s="6" t="str">
        <f t="shared" ref="B407:B409" si="128">"0709177"</f>
        <v>0709177</v>
      </c>
      <c r="C407" s="6" t="str">
        <f>"1134070300215"</f>
        <v>1134070300215</v>
      </c>
      <c r="D407" s="6">
        <v>219</v>
      </c>
      <c r="E407" s="7" t="s">
        <v>93</v>
      </c>
      <c r="F407" s="8">
        <f>D407/3*0.5+E407*0.5</f>
        <v>73.05</v>
      </c>
      <c r="G407" s="7" t="s">
        <v>9</v>
      </c>
    </row>
    <row r="408" ht="14.25" spans="1:7">
      <c r="A408" s="5">
        <v>406</v>
      </c>
      <c r="B408" s="6" t="str">
        <f t="shared" si="128"/>
        <v>0709177</v>
      </c>
      <c r="C408" s="6" t="str">
        <f>"1134070300225"</f>
        <v>1134070300225</v>
      </c>
      <c r="D408" s="6">
        <v>215.5</v>
      </c>
      <c r="E408" s="7" t="s">
        <v>15</v>
      </c>
      <c r="F408" s="8">
        <f>D408/3*0.5+E408*0.5</f>
        <v>72.3166666666667</v>
      </c>
      <c r="G408" s="7" t="s">
        <v>9</v>
      </c>
    </row>
    <row r="409" ht="14.25" spans="1:7">
      <c r="A409" s="5">
        <v>407</v>
      </c>
      <c r="B409" s="6" t="str">
        <f t="shared" si="128"/>
        <v>0709177</v>
      </c>
      <c r="C409" s="6" t="str">
        <f>"1134070300301"</f>
        <v>1134070300301</v>
      </c>
      <c r="D409" s="6">
        <v>212.5</v>
      </c>
      <c r="E409" s="7" t="s">
        <v>35</v>
      </c>
      <c r="F409" s="8">
        <f>D409/3*0.5+E409*0.5</f>
        <v>35.4166666666667</v>
      </c>
      <c r="G409" s="7" t="s">
        <v>36</v>
      </c>
    </row>
    <row r="410" ht="14.25" spans="1:7">
      <c r="A410" s="5">
        <v>408</v>
      </c>
      <c r="B410" s="6" t="str">
        <f t="shared" ref="B410:B412" si="129">"0709178"</f>
        <v>0709178</v>
      </c>
      <c r="C410" s="6" t="str">
        <f>"1134070300409"</f>
        <v>1134070300409</v>
      </c>
      <c r="D410" s="6">
        <v>211.5</v>
      </c>
      <c r="E410" s="7" t="s">
        <v>201</v>
      </c>
      <c r="F410" s="8">
        <f>D410/3*0.5+E410*0.5</f>
        <v>71.58</v>
      </c>
      <c r="G410" s="7" t="s">
        <v>9</v>
      </c>
    </row>
    <row r="411" ht="14.25" spans="1:7">
      <c r="A411" s="5">
        <v>409</v>
      </c>
      <c r="B411" s="6" t="str">
        <f t="shared" si="129"/>
        <v>0709178</v>
      </c>
      <c r="C411" s="6" t="str">
        <f>"1134070300403"</f>
        <v>1134070300403</v>
      </c>
      <c r="D411" s="6">
        <v>197</v>
      </c>
      <c r="E411" s="7" t="s">
        <v>21</v>
      </c>
      <c r="F411" s="8">
        <f>D411/3*0.5+E411*0.5</f>
        <v>70.4833333333333</v>
      </c>
      <c r="G411" s="7" t="s">
        <v>9</v>
      </c>
    </row>
    <row r="412" ht="14.25" spans="1:7">
      <c r="A412" s="5">
        <v>410</v>
      </c>
      <c r="B412" s="6" t="str">
        <f t="shared" si="129"/>
        <v>0709178</v>
      </c>
      <c r="C412" s="6" t="str">
        <f>"1134070300328"</f>
        <v>1134070300328</v>
      </c>
      <c r="D412" s="6">
        <v>196</v>
      </c>
      <c r="E412" s="7" t="s">
        <v>200</v>
      </c>
      <c r="F412" s="8">
        <f>D412/3*0.5+E412*0.5</f>
        <v>68.1666666666667</v>
      </c>
      <c r="G412" s="7" t="s">
        <v>9</v>
      </c>
    </row>
    <row r="413" ht="14.25" spans="1:7">
      <c r="A413" s="5">
        <v>411</v>
      </c>
      <c r="B413" s="6" t="str">
        <f t="shared" ref="B413:B415" si="130">"0709179"</f>
        <v>0709179</v>
      </c>
      <c r="C413" s="6" t="str">
        <f>"1134070300513"</f>
        <v>1134070300513</v>
      </c>
      <c r="D413" s="6">
        <v>228.5</v>
      </c>
      <c r="E413" s="7" t="s">
        <v>120</v>
      </c>
      <c r="F413" s="8">
        <f>D413/3*0.5+E413*0.5</f>
        <v>78.0833333333333</v>
      </c>
      <c r="G413" s="7" t="s">
        <v>9</v>
      </c>
    </row>
    <row r="414" ht="14.25" spans="1:7">
      <c r="A414" s="5">
        <v>412</v>
      </c>
      <c r="B414" s="6" t="str">
        <f t="shared" si="130"/>
        <v>0709179</v>
      </c>
      <c r="C414" s="6" t="str">
        <f>"1134070300607"</f>
        <v>1134070300607</v>
      </c>
      <c r="D414" s="6">
        <v>217.5</v>
      </c>
      <c r="E414" s="7" t="s">
        <v>34</v>
      </c>
      <c r="F414" s="8">
        <f>D414/3*0.5+E414*0.5</f>
        <v>74.55</v>
      </c>
      <c r="G414" s="7" t="s">
        <v>9</v>
      </c>
    </row>
    <row r="415" ht="14.25" spans="1:7">
      <c r="A415" s="5">
        <v>413</v>
      </c>
      <c r="B415" s="6" t="str">
        <f t="shared" si="130"/>
        <v>0709179</v>
      </c>
      <c r="C415" s="6" t="str">
        <f>"1134070300504"</f>
        <v>1134070300504</v>
      </c>
      <c r="D415" s="6">
        <v>212.5</v>
      </c>
      <c r="E415" s="7" t="s">
        <v>64</v>
      </c>
      <c r="F415" s="8">
        <f>D415/3*0.5+E415*0.5</f>
        <v>72.0166666666667</v>
      </c>
      <c r="G415" s="7" t="s">
        <v>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Wang 小贱</cp:lastModifiedBy>
  <dcterms:created xsi:type="dcterms:W3CDTF">2025-06-09T01:09:00Z</dcterms:created>
  <dcterms:modified xsi:type="dcterms:W3CDTF">2025-07-02T11:17:19Z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17BE6CD9C5464471BC6B6018DD3F325E_11</vt:lpwstr>
  </property>
  <property fmtid="{D5CDD505-2E9C-101B-9397-08002B2CF9AE}" pid="3" name="KSOProductBuildVer">
    <vt:lpwstr>2052-12.1.0.21541</vt:lpwstr>
  </property>
</Properties>
</file>